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nking/Desktop/"/>
    </mc:Choice>
  </mc:AlternateContent>
  <xr:revisionPtr revIDLastSave="0" documentId="13_ncr:1_{74BF6283-FDCE-ED42-AEDE-8CDE5E2112C3}" xr6:coauthVersionLast="47" xr6:coauthVersionMax="47" xr10:uidLastSave="{00000000-0000-0000-0000-000000000000}"/>
  <bookViews>
    <workbookView xWindow="820" yWindow="980" windowWidth="27640" windowHeight="15640" activeTab="2" xr2:uid="{2ED9A28E-65D1-7846-B86B-1E99FE73EE66}"/>
  </bookViews>
  <sheets>
    <sheet name="Solution std set B conc" sheetId="1" r:id="rId1"/>
    <sheet name="Solution std set A conc" sheetId="2" r:id="rId2"/>
    <sheet name="Calibration stds (sol set)" sheetId="3" r:id="rId3"/>
    <sheet name="Beech Val" sheetId="4" r:id="rId4"/>
    <sheet name="Unknowns" sheetId="5" r:id="rId5"/>
    <sheet name="Total DF" sheetId="6" r:id="rId6"/>
  </sheets>
  <externalReferences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5" l="1"/>
  <c r="G36" i="5" s="1"/>
  <c r="I36" i="5"/>
  <c r="U36" i="5"/>
  <c r="F38" i="5"/>
  <c r="G38" i="5" s="1"/>
  <c r="I38" i="5"/>
  <c r="U38" i="5"/>
  <c r="F39" i="5"/>
  <c r="J39" i="5" s="1"/>
  <c r="O39" i="5" s="1"/>
  <c r="P39" i="5" s="1"/>
  <c r="I39" i="5"/>
  <c r="U39" i="5"/>
  <c r="F40" i="5"/>
  <c r="J40" i="5" s="1"/>
  <c r="O40" i="5" s="1"/>
  <c r="I40" i="5"/>
  <c r="U40" i="5"/>
  <c r="F41" i="5"/>
  <c r="J41" i="5" s="1"/>
  <c r="O41" i="5" s="1"/>
  <c r="I41" i="5"/>
  <c r="U41" i="5"/>
  <c r="F42" i="5"/>
  <c r="J42" i="5" s="1"/>
  <c r="O42" i="5" s="1"/>
  <c r="I42" i="5"/>
  <c r="U42" i="5"/>
  <c r="F43" i="5"/>
  <c r="J43" i="5" s="1"/>
  <c r="O43" i="5" s="1"/>
  <c r="I43" i="5"/>
  <c r="U43" i="5"/>
  <c r="F44" i="5"/>
  <c r="G44" i="5" s="1"/>
  <c r="I44" i="5"/>
  <c r="U44" i="5"/>
  <c r="F45" i="5"/>
  <c r="J45" i="5" s="1"/>
  <c r="O45" i="5" s="1"/>
  <c r="I45" i="5"/>
  <c r="U45" i="5"/>
  <c r="F46" i="5"/>
  <c r="G46" i="5" s="1"/>
  <c r="I46" i="5"/>
  <c r="U46" i="5"/>
  <c r="F47" i="5"/>
  <c r="J47" i="5" s="1"/>
  <c r="O47" i="5" s="1"/>
  <c r="I47" i="5"/>
  <c r="U47" i="5"/>
  <c r="F49" i="5"/>
  <c r="J49" i="5" s="1"/>
  <c r="O49" i="5" s="1"/>
  <c r="I49" i="5"/>
  <c r="U49" i="5"/>
  <c r="T15" i="5"/>
  <c r="U15" i="5" s="1"/>
  <c r="U26" i="5"/>
  <c r="P26" i="5"/>
  <c r="S26" i="5" s="1"/>
  <c r="I26" i="5"/>
  <c r="F26" i="5"/>
  <c r="J26" i="5" s="1"/>
  <c r="U24" i="5"/>
  <c r="P24" i="5"/>
  <c r="Q24" i="5" s="1"/>
  <c r="I24" i="5"/>
  <c r="F24" i="5"/>
  <c r="G24" i="5" s="1"/>
  <c r="U23" i="5"/>
  <c r="P23" i="5"/>
  <c r="S23" i="5" s="1"/>
  <c r="I23" i="5"/>
  <c r="F23" i="5"/>
  <c r="G23" i="5" s="1"/>
  <c r="U22" i="5"/>
  <c r="P22" i="5"/>
  <c r="S22" i="5" s="1"/>
  <c r="I22" i="5"/>
  <c r="F22" i="5"/>
  <c r="G22" i="5" s="1"/>
  <c r="U21" i="5"/>
  <c r="P21" i="5"/>
  <c r="Q21" i="5" s="1"/>
  <c r="I21" i="5"/>
  <c r="F21" i="5"/>
  <c r="J21" i="5" s="1"/>
  <c r="U20" i="5"/>
  <c r="P20" i="5"/>
  <c r="Q20" i="5" s="1"/>
  <c r="I20" i="5"/>
  <c r="F20" i="5"/>
  <c r="G20" i="5" s="1"/>
  <c r="U19" i="5"/>
  <c r="P19" i="5"/>
  <c r="S19" i="5" s="1"/>
  <c r="I19" i="5"/>
  <c r="F19" i="5"/>
  <c r="G19" i="5" s="1"/>
  <c r="U18" i="5"/>
  <c r="P18" i="5"/>
  <c r="S18" i="5" s="1"/>
  <c r="I18" i="5"/>
  <c r="F18" i="5"/>
  <c r="G18" i="5" s="1"/>
  <c r="U17" i="5"/>
  <c r="P17" i="5"/>
  <c r="Q17" i="5" s="1"/>
  <c r="I17" i="5"/>
  <c r="F17" i="5"/>
  <c r="J17" i="5" s="1"/>
  <c r="U16" i="5"/>
  <c r="P16" i="5"/>
  <c r="Q16" i="5" s="1"/>
  <c r="I16" i="5"/>
  <c r="F16" i="5"/>
  <c r="G16" i="5" s="1"/>
  <c r="P15" i="5"/>
  <c r="S15" i="5" s="1"/>
  <c r="AA15" i="5" s="1"/>
  <c r="I15" i="5"/>
  <c r="F15" i="5"/>
  <c r="G15" i="5" s="1"/>
  <c r="U13" i="5"/>
  <c r="P13" i="5"/>
  <c r="S13" i="5" s="1"/>
  <c r="I13" i="5"/>
  <c r="F13" i="5"/>
  <c r="G13" i="5" s="1"/>
  <c r="T38" i="4"/>
  <c r="R38" i="4"/>
  <c r="Q38" i="4"/>
  <c r="AB26" i="4"/>
  <c r="AA26" i="4"/>
  <c r="Y26" i="4"/>
  <c r="Z26" i="4" s="1"/>
  <c r="N26" i="4"/>
  <c r="L26" i="4"/>
  <c r="M26" i="4" s="1"/>
  <c r="AA25" i="4"/>
  <c r="Y25" i="4"/>
  <c r="AB25" i="4" s="1"/>
  <c r="N25" i="4"/>
  <c r="L25" i="4"/>
  <c r="M25" i="4" s="1"/>
  <c r="AB24" i="4"/>
  <c r="AA24" i="4"/>
  <c r="Y24" i="4"/>
  <c r="Z24" i="4" s="1"/>
  <c r="N24" i="4"/>
  <c r="L24" i="4"/>
  <c r="M24" i="4" s="1"/>
  <c r="AC23" i="4"/>
  <c r="AC24" i="4" s="1"/>
  <c r="AC25" i="4" s="1"/>
  <c r="AA23" i="4"/>
  <c r="Y23" i="4"/>
  <c r="AB23" i="4" s="1"/>
  <c r="N23" i="4"/>
  <c r="Q23" i="4" s="1"/>
  <c r="L23" i="4"/>
  <c r="M23" i="4" s="1"/>
  <c r="AC22" i="4"/>
  <c r="AB22" i="4"/>
  <c r="AA22" i="4"/>
  <c r="Y22" i="4"/>
  <c r="Z22" i="4" s="1"/>
  <c r="P22" i="4"/>
  <c r="P23" i="4" s="1"/>
  <c r="P24" i="4" s="1"/>
  <c r="N22" i="4"/>
  <c r="L22" i="4"/>
  <c r="M22" i="4" s="1"/>
  <c r="AD21" i="4"/>
  <c r="AB21" i="4"/>
  <c r="Y21" i="4"/>
  <c r="Z21" i="4" s="1"/>
  <c r="Q21" i="4"/>
  <c r="O21" i="4"/>
  <c r="O25" i="4" s="1"/>
  <c r="L21" i="4"/>
  <c r="M21" i="4" s="1"/>
  <c r="AA17" i="4"/>
  <c r="Y17" i="4"/>
  <c r="AB17" i="4" s="1"/>
  <c r="P17" i="4"/>
  <c r="N17" i="4"/>
  <c r="Q17" i="4" s="1"/>
  <c r="L17" i="4"/>
  <c r="M17" i="4" s="1"/>
  <c r="AB16" i="4"/>
  <c r="AA16" i="4"/>
  <c r="Y16" i="4"/>
  <c r="Z16" i="4" s="1"/>
  <c r="P16" i="4"/>
  <c r="Q16" i="4" s="1"/>
  <c r="N16" i="4"/>
  <c r="L16" i="4"/>
  <c r="M16" i="4" s="1"/>
  <c r="AA15" i="4"/>
  <c r="Y15" i="4"/>
  <c r="AB15" i="4" s="1"/>
  <c r="P15" i="4"/>
  <c r="N15" i="4"/>
  <c r="Q15" i="4" s="1"/>
  <c r="L15" i="4"/>
  <c r="M15" i="4" s="1"/>
  <c r="AB14" i="4"/>
  <c r="AA14" i="4"/>
  <c r="Y14" i="4"/>
  <c r="Z14" i="4" s="1"/>
  <c r="P14" i="4"/>
  <c r="Q14" i="4" s="1"/>
  <c r="N14" i="4"/>
  <c r="L14" i="4"/>
  <c r="M14" i="4" s="1"/>
  <c r="AC13" i="4"/>
  <c r="AC14" i="4" s="1"/>
  <c r="AC15" i="4" s="1"/>
  <c r="AA13" i="4"/>
  <c r="Y13" i="4"/>
  <c r="AB13" i="4" s="1"/>
  <c r="P13" i="4"/>
  <c r="N13" i="4"/>
  <c r="Q13" i="4" s="1"/>
  <c r="L13" i="4"/>
  <c r="M13" i="4" s="1"/>
  <c r="AD12" i="4"/>
  <c r="Y12" i="4"/>
  <c r="AB12" i="4" s="1"/>
  <c r="Q12" i="4"/>
  <c r="L12" i="4"/>
  <c r="M12" i="4" s="1"/>
  <c r="AB8" i="4"/>
  <c r="AA8" i="4"/>
  <c r="Y8" i="4"/>
  <c r="Z8" i="4" s="1"/>
  <c r="U8" i="4"/>
  <c r="V38" i="4" s="1"/>
  <c r="O8" i="4"/>
  <c r="N8" i="4"/>
  <c r="L8" i="4"/>
  <c r="M8" i="4" s="1"/>
  <c r="AA7" i="4"/>
  <c r="Y7" i="4"/>
  <c r="AB7" i="4" s="1"/>
  <c r="U7" i="4"/>
  <c r="U38" i="4" s="1"/>
  <c r="N7" i="4"/>
  <c r="L7" i="4"/>
  <c r="M7" i="4" s="1"/>
  <c r="AB6" i="4"/>
  <c r="AA6" i="4"/>
  <c r="Y6" i="4"/>
  <c r="Z6" i="4" s="1"/>
  <c r="U6" i="4"/>
  <c r="O6" i="4"/>
  <c r="N6" i="4"/>
  <c r="L6" i="4"/>
  <c r="M6" i="4" s="1"/>
  <c r="AC5" i="4"/>
  <c r="AC6" i="4" s="1"/>
  <c r="AC7" i="4" s="1"/>
  <c r="AA5" i="4"/>
  <c r="Y5" i="4"/>
  <c r="AB5" i="4" s="1"/>
  <c r="U5" i="4"/>
  <c r="N5" i="4"/>
  <c r="L5" i="4"/>
  <c r="M5" i="4" s="1"/>
  <c r="AC4" i="4"/>
  <c r="AB4" i="4"/>
  <c r="AA4" i="4"/>
  <c r="Y4" i="4"/>
  <c r="Z4" i="4" s="1"/>
  <c r="U4" i="4"/>
  <c r="P4" i="4"/>
  <c r="Q4" i="4" s="1"/>
  <c r="O4" i="4"/>
  <c r="N4" i="4"/>
  <c r="L4" i="4"/>
  <c r="M4" i="4" s="1"/>
  <c r="AD3" i="4"/>
  <c r="AB3" i="4"/>
  <c r="Y3" i="4"/>
  <c r="Z3" i="4" s="1"/>
  <c r="U3" i="4"/>
  <c r="R3" i="4"/>
  <c r="S3" i="4" s="1"/>
  <c r="Q3" i="4"/>
  <c r="O3" i="4"/>
  <c r="L3" i="4"/>
  <c r="M3" i="4" s="1"/>
  <c r="B93" i="3"/>
  <c r="B94" i="3" s="1"/>
  <c r="B90" i="3"/>
  <c r="B83" i="3"/>
  <c r="B81" i="3"/>
  <c r="B78" i="3"/>
  <c r="B75" i="3"/>
  <c r="B72" i="3"/>
  <c r="B73" i="3" s="1"/>
  <c r="B69" i="3"/>
  <c r="AU58" i="3"/>
  <c r="AS58" i="3"/>
  <c r="AQ58" i="3"/>
  <c r="AT58" i="3" s="1"/>
  <c r="AH58" i="3"/>
  <c r="AF58" i="3"/>
  <c r="AD58" i="3"/>
  <c r="U58" i="3"/>
  <c r="S58" i="3"/>
  <c r="Q58" i="3"/>
  <c r="R58" i="3" s="1"/>
  <c r="AU57" i="3"/>
  <c r="AT57" i="3"/>
  <c r="AS57" i="3"/>
  <c r="AQ57" i="3"/>
  <c r="AR57" i="3" s="1"/>
  <c r="AH57" i="3"/>
  <c r="AF57" i="3"/>
  <c r="AD57" i="3"/>
  <c r="AG57" i="3" s="1"/>
  <c r="U57" i="3"/>
  <c r="S57" i="3"/>
  <c r="Q57" i="3"/>
  <c r="R57" i="3" s="1"/>
  <c r="AU56" i="3"/>
  <c r="AS56" i="3"/>
  <c r="AQ56" i="3"/>
  <c r="AT56" i="3" s="1"/>
  <c r="AH56" i="3"/>
  <c r="AF56" i="3"/>
  <c r="AD56" i="3"/>
  <c r="AE56" i="3" s="1"/>
  <c r="U56" i="3"/>
  <c r="S56" i="3"/>
  <c r="Q56" i="3"/>
  <c r="R56" i="3" s="1"/>
  <c r="AU55" i="3"/>
  <c r="AS55" i="3"/>
  <c r="AV55" i="3" s="1"/>
  <c r="AQ55" i="3"/>
  <c r="AH55" i="3"/>
  <c r="AF55" i="3"/>
  <c r="AD55" i="3"/>
  <c r="AG55" i="3" s="1"/>
  <c r="U55" i="3"/>
  <c r="S55" i="3"/>
  <c r="Q55" i="3"/>
  <c r="R55" i="3" s="1"/>
  <c r="AU54" i="3"/>
  <c r="AS54" i="3"/>
  <c r="AQ54" i="3"/>
  <c r="AT54" i="3" s="1"/>
  <c r="AH54" i="3"/>
  <c r="AF54" i="3"/>
  <c r="AD54" i="3"/>
  <c r="AE54" i="3" s="1"/>
  <c r="U54" i="3"/>
  <c r="S54" i="3"/>
  <c r="R54" i="3"/>
  <c r="Q54" i="3"/>
  <c r="AU53" i="3"/>
  <c r="AS53" i="3"/>
  <c r="AV53" i="3" s="1"/>
  <c r="AQ53" i="3"/>
  <c r="AR53" i="3" s="1"/>
  <c r="AH53" i="3"/>
  <c r="AF53" i="3"/>
  <c r="AD53" i="3"/>
  <c r="U53" i="3"/>
  <c r="S53" i="3"/>
  <c r="Q53" i="3"/>
  <c r="R53" i="3" s="1"/>
  <c r="AU52" i="3"/>
  <c r="AS52" i="3"/>
  <c r="AQ52" i="3"/>
  <c r="AT52" i="3" s="1"/>
  <c r="AH52" i="3"/>
  <c r="AG52" i="3"/>
  <c r="AF52" i="3"/>
  <c r="AD52" i="3"/>
  <c r="AE52" i="3" s="1"/>
  <c r="U52" i="3"/>
  <c r="S52" i="3"/>
  <c r="Q52" i="3"/>
  <c r="R52" i="3" s="1"/>
  <c r="AU51" i="3"/>
  <c r="AS51" i="3"/>
  <c r="AQ51" i="3"/>
  <c r="AR51" i="3" s="1"/>
  <c r="AH51" i="3"/>
  <c r="AF51" i="3"/>
  <c r="AD51" i="3"/>
  <c r="AG51" i="3" s="1"/>
  <c r="U51" i="3"/>
  <c r="S51" i="3"/>
  <c r="Q51" i="3"/>
  <c r="R51" i="3" s="1"/>
  <c r="AU50" i="3"/>
  <c r="AS50" i="3"/>
  <c r="AV50" i="3" s="1"/>
  <c r="AQ50" i="3"/>
  <c r="AT50" i="3" s="1"/>
  <c r="AH50" i="3"/>
  <c r="AF50" i="3"/>
  <c r="AD50" i="3"/>
  <c r="U50" i="3"/>
  <c r="S50" i="3"/>
  <c r="Q50" i="3"/>
  <c r="R50" i="3" s="1"/>
  <c r="AU49" i="3"/>
  <c r="AS49" i="3"/>
  <c r="AV49" i="3" s="1"/>
  <c r="AQ49" i="3"/>
  <c r="AR49" i="3" s="1"/>
  <c r="AH49" i="3"/>
  <c r="AF49" i="3"/>
  <c r="AD49" i="3"/>
  <c r="AG49" i="3" s="1"/>
  <c r="U49" i="3"/>
  <c r="S49" i="3"/>
  <c r="Q49" i="3"/>
  <c r="R49" i="3" s="1"/>
  <c r="AU48" i="3"/>
  <c r="AS48" i="3"/>
  <c r="AQ48" i="3"/>
  <c r="AT48" i="3" s="1"/>
  <c r="AH48" i="3"/>
  <c r="AF48" i="3"/>
  <c r="AD48" i="3"/>
  <c r="AE48" i="3" s="1"/>
  <c r="U48" i="3"/>
  <c r="S48" i="3"/>
  <c r="Q48" i="3"/>
  <c r="R48" i="3" s="1"/>
  <c r="H48" i="3"/>
  <c r="F48" i="3"/>
  <c r="D48" i="3"/>
  <c r="AU47" i="3"/>
  <c r="AS47" i="3"/>
  <c r="AQ47" i="3"/>
  <c r="AT47" i="3" s="1"/>
  <c r="AH47" i="3"/>
  <c r="AG47" i="3"/>
  <c r="AF47" i="3"/>
  <c r="AD47" i="3"/>
  <c r="AE47" i="3" s="1"/>
  <c r="U47" i="3"/>
  <c r="S47" i="3"/>
  <c r="Q47" i="3"/>
  <c r="R47" i="3" s="1"/>
  <c r="AU46" i="3"/>
  <c r="AS46" i="3"/>
  <c r="AV46" i="3" s="1"/>
  <c r="AQ46" i="3"/>
  <c r="AR46" i="3" s="1"/>
  <c r="AH46" i="3"/>
  <c r="AF46" i="3"/>
  <c r="AD46" i="3"/>
  <c r="AG46" i="3" s="1"/>
  <c r="U46" i="3"/>
  <c r="Q46" i="3"/>
  <c r="R46" i="3" s="1"/>
  <c r="H46" i="3"/>
  <c r="F46" i="3"/>
  <c r="D46" i="3"/>
  <c r="AU45" i="3"/>
  <c r="AS45" i="3"/>
  <c r="AQ45" i="3"/>
  <c r="AT45" i="3" s="1"/>
  <c r="AH45" i="3"/>
  <c r="AF45" i="3"/>
  <c r="AD45" i="3"/>
  <c r="U45" i="3"/>
  <c r="S45" i="3"/>
  <c r="Q45" i="3"/>
  <c r="R45" i="3" s="1"/>
  <c r="I45" i="3"/>
  <c r="J45" i="3" s="1"/>
  <c r="J46" i="3" s="1"/>
  <c r="D45" i="3"/>
  <c r="E45" i="3" s="1"/>
  <c r="AV44" i="3"/>
  <c r="AT44" i="3"/>
  <c r="AR44" i="3"/>
  <c r="AQ44" i="3"/>
  <c r="AI44" i="3"/>
  <c r="AD44" i="3"/>
  <c r="AG44" i="3" s="1"/>
  <c r="V44" i="3"/>
  <c r="V50" i="3" s="1"/>
  <c r="Q44" i="3"/>
  <c r="T44" i="3" s="1"/>
  <c r="BU37" i="3"/>
  <c r="BQ37" i="3"/>
  <c r="BT37" i="3" s="1"/>
  <c r="BH37" i="3"/>
  <c r="BD37" i="3"/>
  <c r="BE37" i="3" s="1"/>
  <c r="AU37" i="3"/>
  <c r="AS37" i="3"/>
  <c r="AQ37" i="3"/>
  <c r="AT37" i="3" s="1"/>
  <c r="AH37" i="3"/>
  <c r="AF37" i="3"/>
  <c r="AD37" i="3"/>
  <c r="AG37" i="3" s="1"/>
  <c r="U37" i="3"/>
  <c r="S37" i="3"/>
  <c r="BU36" i="3"/>
  <c r="BQ36" i="3"/>
  <c r="BT36" i="3" s="1"/>
  <c r="BH36" i="3"/>
  <c r="BG36" i="3"/>
  <c r="BE36" i="3"/>
  <c r="BD36" i="3"/>
  <c r="AU36" i="3"/>
  <c r="AS36" i="3"/>
  <c r="AQ36" i="3"/>
  <c r="AR36" i="3" s="1"/>
  <c r="AH36" i="3"/>
  <c r="AF36" i="3"/>
  <c r="AD36" i="3"/>
  <c r="U36" i="3"/>
  <c r="S36" i="3"/>
  <c r="BU35" i="3"/>
  <c r="BQ35" i="3"/>
  <c r="BR35" i="3" s="1"/>
  <c r="BH35" i="3"/>
  <c r="BD35" i="3"/>
  <c r="BG35" i="3" s="1"/>
  <c r="AU35" i="3"/>
  <c r="AS35" i="3"/>
  <c r="AQ35" i="3"/>
  <c r="AT35" i="3" s="1"/>
  <c r="AH35" i="3"/>
  <c r="AF35" i="3"/>
  <c r="AD35" i="3"/>
  <c r="U35" i="3"/>
  <c r="S35" i="3"/>
  <c r="BU34" i="3"/>
  <c r="BQ34" i="3"/>
  <c r="BT34" i="3" s="1"/>
  <c r="BH34" i="3"/>
  <c r="BD34" i="3"/>
  <c r="BG34" i="3" s="1"/>
  <c r="AU34" i="3"/>
  <c r="AS34" i="3"/>
  <c r="AV34" i="3" s="1"/>
  <c r="AQ34" i="3"/>
  <c r="AH34" i="3"/>
  <c r="AF34" i="3"/>
  <c r="AD34" i="3"/>
  <c r="AG34" i="3" s="1"/>
  <c r="U34" i="3"/>
  <c r="S34" i="3"/>
  <c r="BU33" i="3"/>
  <c r="BQ33" i="3"/>
  <c r="BT33" i="3" s="1"/>
  <c r="BH33" i="3"/>
  <c r="BD33" i="3"/>
  <c r="AU33" i="3"/>
  <c r="AS33" i="3"/>
  <c r="AV33" i="3" s="1"/>
  <c r="AQ33" i="3"/>
  <c r="AT33" i="3" s="1"/>
  <c r="AH33" i="3"/>
  <c r="AF33" i="3"/>
  <c r="AD33" i="3"/>
  <c r="AG33" i="3" s="1"/>
  <c r="U33" i="3"/>
  <c r="S33" i="3"/>
  <c r="BU32" i="3"/>
  <c r="BQ32" i="3"/>
  <c r="BH32" i="3"/>
  <c r="BD32" i="3"/>
  <c r="BG32" i="3" s="1"/>
  <c r="AU32" i="3"/>
  <c r="AS32" i="3"/>
  <c r="AQ32" i="3"/>
  <c r="AR32" i="3" s="1"/>
  <c r="AH32" i="3"/>
  <c r="AF32" i="3"/>
  <c r="AE32" i="3"/>
  <c r="AD32" i="3"/>
  <c r="AG32" i="3" s="1"/>
  <c r="U32" i="3"/>
  <c r="S32" i="3"/>
  <c r="BU31" i="3"/>
  <c r="BQ31" i="3"/>
  <c r="BT31" i="3" s="1"/>
  <c r="BH31" i="3"/>
  <c r="BD31" i="3"/>
  <c r="BG31" i="3" s="1"/>
  <c r="AU31" i="3"/>
  <c r="AS31" i="3"/>
  <c r="AQ31" i="3"/>
  <c r="AR31" i="3" s="1"/>
  <c r="AH31" i="3"/>
  <c r="AF31" i="3"/>
  <c r="AD31" i="3"/>
  <c r="U31" i="3"/>
  <c r="S31" i="3"/>
  <c r="BU30" i="3"/>
  <c r="BQ30" i="3"/>
  <c r="BR30" i="3" s="1"/>
  <c r="BH30" i="3"/>
  <c r="BG30" i="3"/>
  <c r="BD30" i="3"/>
  <c r="BE30" i="3" s="1"/>
  <c r="AU30" i="3"/>
  <c r="AS30" i="3"/>
  <c r="AQ30" i="3"/>
  <c r="AH30" i="3"/>
  <c r="AF30" i="3"/>
  <c r="AD30" i="3"/>
  <c r="U30" i="3"/>
  <c r="S30" i="3"/>
  <c r="BU29" i="3"/>
  <c r="BQ29" i="3"/>
  <c r="BR29" i="3" s="1"/>
  <c r="BH29" i="3"/>
  <c r="BD29" i="3"/>
  <c r="BG29" i="3" s="1"/>
  <c r="AU29" i="3"/>
  <c r="AS29" i="3"/>
  <c r="AQ29" i="3"/>
  <c r="AT29" i="3" s="1"/>
  <c r="AH29" i="3"/>
  <c r="AF29" i="3"/>
  <c r="AE29" i="3"/>
  <c r="AD29" i="3"/>
  <c r="AG29" i="3" s="1"/>
  <c r="U29" i="3"/>
  <c r="S29" i="3"/>
  <c r="BU28" i="3"/>
  <c r="BQ28" i="3"/>
  <c r="BR28" i="3" s="1"/>
  <c r="BH28" i="3"/>
  <c r="BD28" i="3"/>
  <c r="BE28" i="3" s="1"/>
  <c r="AU28" i="3"/>
  <c r="AS28" i="3"/>
  <c r="AQ28" i="3"/>
  <c r="AR28" i="3" s="1"/>
  <c r="AH28" i="3"/>
  <c r="AF28" i="3"/>
  <c r="AD28" i="3"/>
  <c r="AE28" i="3" s="1"/>
  <c r="U28" i="3"/>
  <c r="S28" i="3"/>
  <c r="BU27" i="3"/>
  <c r="BQ27" i="3"/>
  <c r="BR27" i="3" s="1"/>
  <c r="BH27" i="3"/>
  <c r="BD27" i="3"/>
  <c r="BG27" i="3" s="1"/>
  <c r="AU27" i="3"/>
  <c r="AS27" i="3"/>
  <c r="AV27" i="3" s="1"/>
  <c r="AQ27" i="3"/>
  <c r="AT27" i="3" s="1"/>
  <c r="AH27" i="3"/>
  <c r="AF27" i="3"/>
  <c r="AD27" i="3"/>
  <c r="U27" i="3"/>
  <c r="S27" i="3"/>
  <c r="H27" i="3"/>
  <c r="F27" i="3"/>
  <c r="D27" i="3"/>
  <c r="E27" i="3" s="1"/>
  <c r="BU26" i="3"/>
  <c r="BQ26" i="3"/>
  <c r="BR26" i="3" s="1"/>
  <c r="BH26" i="3"/>
  <c r="BD26" i="3"/>
  <c r="BE26" i="3" s="1"/>
  <c r="AU26" i="3"/>
  <c r="AS26" i="3"/>
  <c r="AQ26" i="3"/>
  <c r="AR26" i="3" s="1"/>
  <c r="AH26" i="3"/>
  <c r="AF26" i="3"/>
  <c r="AD26" i="3"/>
  <c r="U26" i="3"/>
  <c r="S26" i="3"/>
  <c r="BU25" i="3"/>
  <c r="BQ25" i="3"/>
  <c r="BT25" i="3" s="1"/>
  <c r="BH25" i="3"/>
  <c r="BD25" i="3"/>
  <c r="BG25" i="3" s="1"/>
  <c r="AU25" i="3"/>
  <c r="AS25" i="3"/>
  <c r="AV25" i="3" s="1"/>
  <c r="AQ25" i="3"/>
  <c r="AR25" i="3" s="1"/>
  <c r="AH25" i="3"/>
  <c r="AF25" i="3"/>
  <c r="AD25" i="3"/>
  <c r="AG25" i="3" s="1"/>
  <c r="U25" i="3"/>
  <c r="I25" i="3"/>
  <c r="H25" i="3"/>
  <c r="F25" i="3"/>
  <c r="D25" i="3"/>
  <c r="G25" i="3" s="1"/>
  <c r="BU24" i="3"/>
  <c r="BS24" i="3"/>
  <c r="BQ24" i="3"/>
  <c r="BR24" i="3" s="1"/>
  <c r="BH24" i="3"/>
  <c r="BF24" i="3"/>
  <c r="BF25" i="3" s="1"/>
  <c r="BD24" i="3"/>
  <c r="AU24" i="3"/>
  <c r="AS24" i="3"/>
  <c r="AV24" i="3" s="1"/>
  <c r="AQ24" i="3"/>
  <c r="AH24" i="3"/>
  <c r="AF24" i="3"/>
  <c r="AD24" i="3"/>
  <c r="AG24" i="3" s="1"/>
  <c r="U24" i="3"/>
  <c r="S24" i="3"/>
  <c r="Q24" i="3"/>
  <c r="Q25" i="3" s="1"/>
  <c r="R25" i="3" s="1"/>
  <c r="I24" i="3"/>
  <c r="I46" i="3" s="1"/>
  <c r="D24" i="3"/>
  <c r="G24" i="3" s="1"/>
  <c r="BV23" i="3"/>
  <c r="BQ23" i="3"/>
  <c r="BI23" i="3"/>
  <c r="BD23" i="3"/>
  <c r="BG23" i="3" s="1"/>
  <c r="AV23" i="3"/>
  <c r="AQ23" i="3"/>
  <c r="AR23" i="3" s="1"/>
  <c r="AI23" i="3"/>
  <c r="AI36" i="3" s="1"/>
  <c r="AD23" i="3"/>
  <c r="AE23" i="3" s="1"/>
  <c r="Z23" i="3"/>
  <c r="G66" i="3" s="1"/>
  <c r="V23" i="3"/>
  <c r="V26" i="3" s="1"/>
  <c r="Q23" i="3"/>
  <c r="Q35" i="3" s="1"/>
  <c r="R35" i="3" s="1"/>
  <c r="E17" i="3"/>
  <c r="C17" i="3"/>
  <c r="E16" i="3"/>
  <c r="C16" i="3"/>
  <c r="E15" i="3"/>
  <c r="N15" i="3" s="1"/>
  <c r="M15" i="3" s="1"/>
  <c r="L15" i="3" s="1"/>
  <c r="K15" i="3" s="1"/>
  <c r="J15" i="3" s="1"/>
  <c r="C15" i="3"/>
  <c r="E14" i="3"/>
  <c r="N14" i="3" s="1"/>
  <c r="M14" i="3" s="1"/>
  <c r="L14" i="3" s="1"/>
  <c r="K14" i="3" s="1"/>
  <c r="J14" i="3" s="1"/>
  <c r="C14" i="3"/>
  <c r="M13" i="3"/>
  <c r="L13" i="3" s="1"/>
  <c r="K13" i="3" s="1"/>
  <c r="J13" i="3" s="1"/>
  <c r="E13" i="3"/>
  <c r="C13" i="3"/>
  <c r="E12" i="3"/>
  <c r="C12" i="3"/>
  <c r="E11" i="3"/>
  <c r="N11" i="3" s="1"/>
  <c r="M11" i="3" s="1"/>
  <c r="L11" i="3" s="1"/>
  <c r="K11" i="3" s="1"/>
  <c r="J11" i="3" s="1"/>
  <c r="C11" i="3"/>
  <c r="E10" i="3"/>
  <c r="C10" i="3"/>
  <c r="E9" i="3"/>
  <c r="N9" i="3" s="1"/>
  <c r="M9" i="3" s="1"/>
  <c r="L9" i="3" s="1"/>
  <c r="K9" i="3" s="1"/>
  <c r="J9" i="3" s="1"/>
  <c r="C9" i="3"/>
  <c r="E8" i="3"/>
  <c r="N8" i="3" s="1"/>
  <c r="M8" i="3" s="1"/>
  <c r="L8" i="3" s="1"/>
  <c r="K8" i="3" s="1"/>
  <c r="J8" i="3" s="1"/>
  <c r="C8" i="3"/>
  <c r="M7" i="3"/>
  <c r="L7" i="3"/>
  <c r="K7" i="3" s="1"/>
  <c r="J7" i="3" s="1"/>
  <c r="F7" i="3"/>
  <c r="O7" i="3" s="1"/>
  <c r="C7" i="3"/>
  <c r="E6" i="3"/>
  <c r="N6" i="3" s="1"/>
  <c r="M6" i="3" s="1"/>
  <c r="L6" i="3" s="1"/>
  <c r="K6" i="3" s="1"/>
  <c r="J6" i="3" s="1"/>
  <c r="C6" i="3"/>
  <c r="F5" i="3"/>
  <c r="C5" i="3"/>
  <c r="F4" i="3"/>
  <c r="C4" i="3"/>
  <c r="E3" i="3"/>
  <c r="N3" i="3" s="1"/>
  <c r="M3" i="3" s="1"/>
  <c r="L3" i="3" s="1"/>
  <c r="K3" i="3" s="1"/>
  <c r="J3" i="3" s="1"/>
  <c r="C3" i="3"/>
  <c r="AV54" i="3" l="1"/>
  <c r="BI24" i="3"/>
  <c r="AE33" i="3"/>
  <c r="AV26" i="3"/>
  <c r="AV28" i="3"/>
  <c r="BR33" i="3"/>
  <c r="BE35" i="3"/>
  <c r="R44" i="3"/>
  <c r="AV56" i="3"/>
  <c r="AG23" i="3"/>
  <c r="BG26" i="3"/>
  <c r="AR45" i="3"/>
  <c r="G27" i="3"/>
  <c r="BE27" i="3"/>
  <c r="AG28" i="3"/>
  <c r="AV45" i="3"/>
  <c r="AR54" i="3"/>
  <c r="AR27" i="3"/>
  <c r="AI31" i="3"/>
  <c r="AR35" i="3"/>
  <c r="AE37" i="3"/>
  <c r="AT26" i="3"/>
  <c r="BT29" i="3"/>
  <c r="BE25" i="3"/>
  <c r="BT26" i="3"/>
  <c r="AV30" i="3"/>
  <c r="AT32" i="3"/>
  <c r="BR36" i="3"/>
  <c r="V47" i="3"/>
  <c r="AG48" i="3"/>
  <c r="AV52" i="3"/>
  <c r="AE57" i="3"/>
  <c r="AV58" i="3"/>
  <c r="BR34" i="3"/>
  <c r="E24" i="3"/>
  <c r="BT30" i="3"/>
  <c r="AR33" i="3"/>
  <c r="AT23" i="3"/>
  <c r="AE25" i="3"/>
  <c r="BT35" i="3"/>
  <c r="G45" i="3"/>
  <c r="AV47" i="3"/>
  <c r="AT28" i="3"/>
  <c r="AV29" i="3"/>
  <c r="AT31" i="3"/>
  <c r="BE34" i="3"/>
  <c r="AV35" i="3"/>
  <c r="AT36" i="3"/>
  <c r="AE49" i="3"/>
  <c r="V52" i="3"/>
  <c r="AT53" i="3"/>
  <c r="AG54" i="3"/>
  <c r="AR56" i="3"/>
  <c r="BG28" i="3"/>
  <c r="V45" i="3"/>
  <c r="AE44" i="3"/>
  <c r="AE46" i="3"/>
  <c r="AG56" i="3"/>
  <c r="BT24" i="3"/>
  <c r="Q28" i="3"/>
  <c r="R28" i="3" s="1"/>
  <c r="AV31" i="3"/>
  <c r="AV36" i="3"/>
  <c r="V58" i="3"/>
  <c r="BR25" i="3"/>
  <c r="AT49" i="3"/>
  <c r="AE51" i="3"/>
  <c r="AI25" i="3"/>
  <c r="BE32" i="3"/>
  <c r="AV37" i="3"/>
  <c r="AV48" i="3"/>
  <c r="AV51" i="3"/>
  <c r="J36" i="5"/>
  <c r="O36" i="5" s="1"/>
  <c r="G42" i="5"/>
  <c r="J46" i="5"/>
  <c r="O46" i="5" s="1"/>
  <c r="G45" i="5"/>
  <c r="H45" i="5" s="1"/>
  <c r="L45" i="5" s="1"/>
  <c r="G43" i="5"/>
  <c r="H43" i="5" s="1"/>
  <c r="L43" i="5" s="1"/>
  <c r="K45" i="5"/>
  <c r="V45" i="5" s="1"/>
  <c r="W45" i="5" s="1"/>
  <c r="J38" i="5"/>
  <c r="O38" i="5" s="1"/>
  <c r="J44" i="5"/>
  <c r="O44" i="5" s="1"/>
  <c r="P44" i="5" s="1"/>
  <c r="Q44" i="5" s="1"/>
  <c r="G41" i="5"/>
  <c r="K41" i="5" s="1"/>
  <c r="V41" i="5" s="1"/>
  <c r="X41" i="5" s="1"/>
  <c r="H38" i="5"/>
  <c r="L38" i="5" s="1"/>
  <c r="P41" i="5"/>
  <c r="Q41" i="5" s="1"/>
  <c r="H44" i="5"/>
  <c r="L44" i="5" s="1"/>
  <c r="P47" i="5"/>
  <c r="Q47" i="5" s="1"/>
  <c r="P45" i="5"/>
  <c r="Q45" i="5" s="1"/>
  <c r="S45" i="5"/>
  <c r="P43" i="5"/>
  <c r="Q43" i="5" s="1"/>
  <c r="P36" i="5"/>
  <c r="Q36" i="5" s="1"/>
  <c r="S36" i="5"/>
  <c r="P40" i="5"/>
  <c r="Q40" i="5" s="1"/>
  <c r="S39" i="5"/>
  <c r="Q39" i="5"/>
  <c r="P42" i="5"/>
  <c r="Q42" i="5" s="1"/>
  <c r="P49" i="5"/>
  <c r="Q49" i="5" s="1"/>
  <c r="H46" i="5"/>
  <c r="L46" i="5" s="1"/>
  <c r="H36" i="5"/>
  <c r="L36" i="5" s="1"/>
  <c r="K36" i="5"/>
  <c r="V36" i="5" s="1"/>
  <c r="G47" i="5"/>
  <c r="P46" i="5"/>
  <c r="Q46" i="5" s="1"/>
  <c r="G39" i="5"/>
  <c r="G49" i="5"/>
  <c r="G40" i="5"/>
  <c r="S21" i="5"/>
  <c r="J13" i="5"/>
  <c r="Q18" i="5"/>
  <c r="S17" i="5"/>
  <c r="J23" i="5"/>
  <c r="K23" i="5" s="1"/>
  <c r="V23" i="5" s="1"/>
  <c r="J19" i="5"/>
  <c r="K19" i="5" s="1"/>
  <c r="V19" i="5" s="1"/>
  <c r="Q26" i="5"/>
  <c r="J18" i="5"/>
  <c r="K18" i="5" s="1"/>
  <c r="V18" i="5" s="1"/>
  <c r="X18" i="5" s="1"/>
  <c r="Q22" i="5"/>
  <c r="J22" i="5"/>
  <c r="K22" i="5" s="1"/>
  <c r="V22" i="5" s="1"/>
  <c r="X22" i="5" s="1"/>
  <c r="H20" i="5"/>
  <c r="L20" i="5" s="1"/>
  <c r="K13" i="5"/>
  <c r="V13" i="5" s="1"/>
  <c r="H13" i="5"/>
  <c r="L13" i="5" s="1"/>
  <c r="H23" i="5"/>
  <c r="L23" i="5" s="1"/>
  <c r="H16" i="5"/>
  <c r="L16" i="5" s="1"/>
  <c r="H22" i="5"/>
  <c r="L22" i="5" s="1"/>
  <c r="H19" i="5"/>
  <c r="L19" i="5" s="1"/>
  <c r="H18" i="5"/>
  <c r="L18" i="5" s="1"/>
  <c r="H15" i="5"/>
  <c r="L15" i="5" s="1"/>
  <c r="H24" i="5"/>
  <c r="L24" i="5" s="1"/>
  <c r="G17" i="5"/>
  <c r="J15" i="5"/>
  <c r="K15" i="5" s="1"/>
  <c r="V15" i="5" s="1"/>
  <c r="X15" i="5" s="1"/>
  <c r="J16" i="5"/>
  <c r="K16" i="5" s="1"/>
  <c r="V16" i="5" s="1"/>
  <c r="J20" i="5"/>
  <c r="K20" i="5" s="1"/>
  <c r="V20" i="5" s="1"/>
  <c r="J24" i="5"/>
  <c r="K24" i="5" s="1"/>
  <c r="V24" i="5" s="1"/>
  <c r="G26" i="5"/>
  <c r="Q15" i="5"/>
  <c r="S16" i="5"/>
  <c r="S20" i="5"/>
  <c r="S24" i="5"/>
  <c r="G21" i="5"/>
  <c r="Q13" i="5"/>
  <c r="Q19" i="5"/>
  <c r="Q23" i="5"/>
  <c r="AC8" i="4"/>
  <c r="AD8" i="4" s="1"/>
  <c r="AD7" i="4"/>
  <c r="P25" i="4"/>
  <c r="P26" i="4" s="1"/>
  <c r="Q26" i="4" s="1"/>
  <c r="Q24" i="4"/>
  <c r="Q25" i="4"/>
  <c r="AG3" i="4"/>
  <c r="AH3" i="4" s="1"/>
  <c r="AE3" i="4"/>
  <c r="AF3" i="4" s="1"/>
  <c r="AC16" i="4"/>
  <c r="AC17" i="4" s="1"/>
  <c r="AD17" i="4" s="1"/>
  <c r="AD15" i="4"/>
  <c r="AC26" i="4"/>
  <c r="AD26" i="4" s="1"/>
  <c r="AD25" i="4"/>
  <c r="Z12" i="4"/>
  <c r="AD5" i="4"/>
  <c r="AD13" i="4"/>
  <c r="O22" i="4"/>
  <c r="AD23" i="4"/>
  <c r="O24" i="4"/>
  <c r="O26" i="4"/>
  <c r="Q22" i="4"/>
  <c r="R4" i="4"/>
  <c r="R5" i="4" s="1"/>
  <c r="R6" i="4" s="1"/>
  <c r="R7" i="4" s="1"/>
  <c r="R8" i="4" s="1"/>
  <c r="O12" i="4"/>
  <c r="S38" i="4"/>
  <c r="AD4" i="4"/>
  <c r="O5" i="4"/>
  <c r="Z5" i="4"/>
  <c r="AD6" i="4"/>
  <c r="O7" i="4"/>
  <c r="Z7" i="4"/>
  <c r="Z13" i="4"/>
  <c r="AD14" i="4"/>
  <c r="Z15" i="4"/>
  <c r="AD16" i="4"/>
  <c r="Z17" i="4"/>
  <c r="AD22" i="4"/>
  <c r="O23" i="4"/>
  <c r="Z23" i="4"/>
  <c r="AD24" i="4"/>
  <c r="Z25" i="4"/>
  <c r="T3" i="4"/>
  <c r="T4" i="4" s="1"/>
  <c r="T5" i="4" s="1"/>
  <c r="T6" i="4" s="1"/>
  <c r="T7" i="4" s="1"/>
  <c r="T8" i="4" s="1"/>
  <c r="P5" i="4"/>
  <c r="P6" i="4" s="1"/>
  <c r="V36" i="3"/>
  <c r="V35" i="3"/>
  <c r="V31" i="3"/>
  <c r="V24" i="3"/>
  <c r="V34" i="3"/>
  <c r="V30" i="3"/>
  <c r="V28" i="3"/>
  <c r="V27" i="3"/>
  <c r="V32" i="3"/>
  <c r="V29" i="3"/>
  <c r="AR24" i="3"/>
  <c r="AT24" i="3"/>
  <c r="AG30" i="3"/>
  <c r="AE30" i="3"/>
  <c r="AV32" i="3"/>
  <c r="Q27" i="3"/>
  <c r="R27" i="3" s="1"/>
  <c r="V37" i="3"/>
  <c r="AE24" i="3"/>
  <c r="AR37" i="3"/>
  <c r="N17" i="3"/>
  <c r="M17" i="3" s="1"/>
  <c r="L17" i="3" s="1"/>
  <c r="K17" i="3" s="1"/>
  <c r="J17" i="3" s="1"/>
  <c r="R24" i="3"/>
  <c r="AR29" i="3"/>
  <c r="AI58" i="3"/>
  <c r="AI54" i="3"/>
  <c r="AI50" i="3"/>
  <c r="AI45" i="3"/>
  <c r="AI56" i="3"/>
  <c r="AI52" i="3"/>
  <c r="AI48" i="3"/>
  <c r="AI47" i="3"/>
  <c r="AI53" i="3"/>
  <c r="AI51" i="3"/>
  <c r="AI46" i="3"/>
  <c r="AI55" i="3"/>
  <c r="AI57" i="3"/>
  <c r="AI49" i="3"/>
  <c r="E48" i="3"/>
  <c r="G48" i="3"/>
  <c r="N4" i="3"/>
  <c r="M4" i="3" s="1"/>
  <c r="L4" i="3" s="1"/>
  <c r="K4" i="3" s="1"/>
  <c r="J4" i="3" s="1"/>
  <c r="AG35" i="3"/>
  <c r="AE35" i="3"/>
  <c r="BR31" i="3"/>
  <c r="BT23" i="3"/>
  <c r="BR23" i="3"/>
  <c r="V25" i="3"/>
  <c r="N12" i="3"/>
  <c r="M12" i="3" s="1"/>
  <c r="L12" i="3" s="1"/>
  <c r="K12" i="3" s="1"/>
  <c r="J12" i="3" s="1"/>
  <c r="N10" i="3"/>
  <c r="M10" i="3" s="1"/>
  <c r="L10" i="3" s="1"/>
  <c r="K10" i="3" s="1"/>
  <c r="J10" i="3" s="1"/>
  <c r="Q37" i="3"/>
  <c r="R37" i="3" s="1"/>
  <c r="Q33" i="3"/>
  <c r="R33" i="3" s="1"/>
  <c r="Q29" i="3"/>
  <c r="R29" i="3" s="1"/>
  <c r="Q26" i="3"/>
  <c r="R26" i="3" s="1"/>
  <c r="Q34" i="3"/>
  <c r="R34" i="3" s="1"/>
  <c r="Q36" i="3"/>
  <c r="R36" i="3" s="1"/>
  <c r="Q31" i="3"/>
  <c r="R31" i="3" s="1"/>
  <c r="Q30" i="3"/>
  <c r="R30" i="3" s="1"/>
  <c r="R23" i="3"/>
  <c r="AI34" i="3"/>
  <c r="AI30" i="3"/>
  <c r="AI37" i="3"/>
  <c r="AI33" i="3"/>
  <c r="AI24" i="3"/>
  <c r="AI32" i="3"/>
  <c r="AI29" i="3"/>
  <c r="AI35" i="3"/>
  <c r="AI28" i="3"/>
  <c r="AI27" i="3"/>
  <c r="AI26" i="3"/>
  <c r="BG24" i="3"/>
  <c r="BE24" i="3"/>
  <c r="AT25" i="3"/>
  <c r="BT27" i="3"/>
  <c r="BT28" i="3"/>
  <c r="BE31" i="3"/>
  <c r="Q32" i="3"/>
  <c r="R32" i="3" s="1"/>
  <c r="AG53" i="3"/>
  <c r="AE53" i="3"/>
  <c r="AG27" i="3"/>
  <c r="AE27" i="3"/>
  <c r="BF26" i="3"/>
  <c r="BI25" i="3"/>
  <c r="BE29" i="3"/>
  <c r="AG26" i="3"/>
  <c r="AE26" i="3"/>
  <c r="AT30" i="3"/>
  <c r="AR30" i="3"/>
  <c r="T23" i="3"/>
  <c r="V33" i="3"/>
  <c r="BG37" i="3"/>
  <c r="N16" i="3"/>
  <c r="M16" i="3" s="1"/>
  <c r="L16" i="3" s="1"/>
  <c r="K16" i="3" s="1"/>
  <c r="J16" i="3" s="1"/>
  <c r="BG33" i="3"/>
  <c r="BE33" i="3"/>
  <c r="AE58" i="3"/>
  <c r="AG58" i="3"/>
  <c r="AG31" i="3"/>
  <c r="AE31" i="3"/>
  <c r="AT34" i="3"/>
  <c r="AR34" i="3"/>
  <c r="AG36" i="3"/>
  <c r="AE36" i="3"/>
  <c r="E46" i="3"/>
  <c r="G46" i="3"/>
  <c r="AT46" i="3"/>
  <c r="AR48" i="3"/>
  <c r="N5" i="3"/>
  <c r="M5" i="3" s="1"/>
  <c r="L5" i="3" s="1"/>
  <c r="K5" i="3" s="1"/>
  <c r="J5" i="3" s="1"/>
  <c r="O13" i="3"/>
  <c r="BE23" i="3"/>
  <c r="I48" i="3"/>
  <c r="I27" i="3"/>
  <c r="AE34" i="3"/>
  <c r="K45" i="3"/>
  <c r="AR50" i="3"/>
  <c r="AR55" i="3"/>
  <c r="AT55" i="3"/>
  <c r="AV57" i="3"/>
  <c r="J24" i="3"/>
  <c r="K24" i="3" s="1"/>
  <c r="BS25" i="3"/>
  <c r="BV24" i="3"/>
  <c r="E25" i="3"/>
  <c r="BT32" i="3"/>
  <c r="BR32" i="3"/>
  <c r="BR37" i="3"/>
  <c r="L45" i="3"/>
  <c r="AG45" i="3"/>
  <c r="AE45" i="3"/>
  <c r="AE50" i="3"/>
  <c r="AG50" i="3"/>
  <c r="AT51" i="3"/>
  <c r="AR58" i="3"/>
  <c r="V57" i="3"/>
  <c r="V53" i="3"/>
  <c r="V49" i="3"/>
  <c r="V55" i="3"/>
  <c r="V51" i="3"/>
  <c r="V46" i="3"/>
  <c r="V54" i="3"/>
  <c r="AR47" i="3"/>
  <c r="AR52" i="3"/>
  <c r="AE55" i="3"/>
  <c r="V48" i="3"/>
  <c r="V56" i="3"/>
  <c r="K42" i="5" l="1"/>
  <c r="V42" i="5" s="1"/>
  <c r="H42" i="5"/>
  <c r="L42" i="5" s="1"/>
  <c r="K44" i="5"/>
  <c r="V44" i="5" s="1"/>
  <c r="W44" i="5" s="1"/>
  <c r="K43" i="5"/>
  <c r="V43" i="5" s="1"/>
  <c r="H41" i="5"/>
  <c r="L41" i="5" s="1"/>
  <c r="K46" i="5"/>
  <c r="V46" i="5" s="1"/>
  <c r="X46" i="5" s="1"/>
  <c r="S44" i="5"/>
  <c r="S40" i="5"/>
  <c r="X45" i="5"/>
  <c r="P38" i="5"/>
  <c r="Q38" i="5" s="1"/>
  <c r="K38" i="5"/>
  <c r="V38" i="5" s="1"/>
  <c r="X38" i="5" s="1"/>
  <c r="S42" i="5"/>
  <c r="H47" i="5"/>
  <c r="L47" i="5" s="1"/>
  <c r="K47" i="5"/>
  <c r="V47" i="5" s="1"/>
  <c r="S49" i="5"/>
  <c r="S41" i="5"/>
  <c r="W41" i="5"/>
  <c r="K49" i="5"/>
  <c r="V49" i="5" s="1"/>
  <c r="H49" i="5"/>
  <c r="L49" i="5" s="1"/>
  <c r="S46" i="5"/>
  <c r="K40" i="5"/>
  <c r="V40" i="5" s="1"/>
  <c r="H40" i="5"/>
  <c r="L40" i="5" s="1"/>
  <c r="W36" i="5"/>
  <c r="X36" i="5"/>
  <c r="S47" i="5"/>
  <c r="H39" i="5"/>
  <c r="L39" i="5" s="1"/>
  <c r="K39" i="5"/>
  <c r="V39" i="5" s="1"/>
  <c r="S43" i="5"/>
  <c r="W18" i="5"/>
  <c r="X16" i="5"/>
  <c r="W16" i="5"/>
  <c r="K26" i="5"/>
  <c r="V26" i="5" s="1"/>
  <c r="H26" i="5"/>
  <c r="L26" i="5" s="1"/>
  <c r="X20" i="5"/>
  <c r="W20" i="5"/>
  <c r="X23" i="5"/>
  <c r="W23" i="5"/>
  <c r="W15" i="5"/>
  <c r="X24" i="5"/>
  <c r="W24" i="5"/>
  <c r="X19" i="5"/>
  <c r="W19" i="5"/>
  <c r="K21" i="5"/>
  <c r="V21" i="5" s="1"/>
  <c r="H21" i="5"/>
  <c r="L21" i="5" s="1"/>
  <c r="K17" i="5"/>
  <c r="V17" i="5" s="1"/>
  <c r="H17" i="5"/>
  <c r="L17" i="5" s="1"/>
  <c r="X13" i="5"/>
  <c r="W13" i="5"/>
  <c r="W22" i="5"/>
  <c r="Q37" i="4"/>
  <c r="O17" i="4"/>
  <c r="O15" i="4"/>
  <c r="O13" i="4"/>
  <c r="O16" i="4"/>
  <c r="O14" i="4"/>
  <c r="P7" i="4"/>
  <c r="Q6" i="4"/>
  <c r="S6" i="4" s="1"/>
  <c r="AE6" i="4" s="1"/>
  <c r="AF6" i="4" s="1"/>
  <c r="T15" i="4" s="1"/>
  <c r="AG6" i="4"/>
  <c r="AH6" i="4" s="1"/>
  <c r="Q5" i="4"/>
  <c r="S5" i="4" s="1"/>
  <c r="AE5" i="4" s="1"/>
  <c r="AF5" i="4" s="1"/>
  <c r="T14" i="4" s="1"/>
  <c r="AF4" i="4"/>
  <c r="T13" i="4" s="1"/>
  <c r="AG4" i="4"/>
  <c r="AH4" i="4" s="1"/>
  <c r="S4" i="4"/>
  <c r="AE4" i="4" s="1"/>
  <c r="R12" i="4"/>
  <c r="T12" i="4"/>
  <c r="U12" i="4" s="1"/>
  <c r="W44" i="3"/>
  <c r="K27" i="3"/>
  <c r="W23" i="3"/>
  <c r="K25" i="3"/>
  <c r="M45" i="3"/>
  <c r="L48" i="3"/>
  <c r="M48" i="3" s="1"/>
  <c r="L46" i="3"/>
  <c r="M46" i="3" s="1"/>
  <c r="BV25" i="3"/>
  <c r="BS26" i="3"/>
  <c r="T56" i="3"/>
  <c r="T52" i="3"/>
  <c r="T48" i="3"/>
  <c r="T47" i="3"/>
  <c r="T37" i="3"/>
  <c r="T58" i="3"/>
  <c r="T54" i="3"/>
  <c r="T50" i="3"/>
  <c r="T45" i="3"/>
  <c r="T32" i="3"/>
  <c r="T53" i="3"/>
  <c r="T51" i="3"/>
  <c r="T46" i="3"/>
  <c r="T36" i="3"/>
  <c r="T35" i="3"/>
  <c r="T31" i="3"/>
  <c r="T55" i="3"/>
  <c r="T33" i="3"/>
  <c r="T26" i="3"/>
  <c r="T28" i="3"/>
  <c r="T27" i="3"/>
  <c r="T24" i="3"/>
  <c r="T57" i="3"/>
  <c r="T34" i="3"/>
  <c r="T30" i="3"/>
  <c r="T25" i="3"/>
  <c r="T29" i="3"/>
  <c r="T49" i="3"/>
  <c r="BF27" i="3"/>
  <c r="BI26" i="3"/>
  <c r="J27" i="3"/>
  <c r="J48" i="3"/>
  <c r="J25" i="3"/>
  <c r="L24" i="3"/>
  <c r="K48" i="3"/>
  <c r="K46" i="3"/>
  <c r="W46" i="5" l="1"/>
  <c r="X44" i="5"/>
  <c r="X43" i="5"/>
  <c r="W43" i="5"/>
  <c r="X42" i="5"/>
  <c r="W42" i="5"/>
  <c r="W38" i="5"/>
  <c r="S38" i="5"/>
  <c r="X40" i="5"/>
  <c r="W40" i="5"/>
  <c r="X49" i="5"/>
  <c r="W49" i="5"/>
  <c r="W47" i="5"/>
  <c r="X47" i="5"/>
  <c r="W39" i="5"/>
  <c r="X39" i="5"/>
  <c r="X17" i="5"/>
  <c r="W17" i="5"/>
  <c r="X21" i="5"/>
  <c r="W21" i="5"/>
  <c r="X26" i="5"/>
  <c r="W26" i="5"/>
  <c r="Q36" i="4"/>
  <c r="AH12" i="4"/>
  <c r="R13" i="4"/>
  <c r="S12" i="4"/>
  <c r="U13" i="4"/>
  <c r="R37" i="4"/>
  <c r="T37" i="4"/>
  <c r="U15" i="4"/>
  <c r="P8" i="4"/>
  <c r="Q8" i="4" s="1"/>
  <c r="S8" i="4" s="1"/>
  <c r="Q7" i="4"/>
  <c r="S7" i="4" s="1"/>
  <c r="AG5" i="4"/>
  <c r="AH5" i="4" s="1"/>
  <c r="BV26" i="3"/>
  <c r="BS27" i="3"/>
  <c r="W34" i="3"/>
  <c r="W30" i="3"/>
  <c r="W24" i="3"/>
  <c r="W35" i="3"/>
  <c r="W32" i="3"/>
  <c r="W29" i="3"/>
  <c r="W37" i="3"/>
  <c r="Y23" i="3"/>
  <c r="W36" i="3"/>
  <c r="W33" i="3"/>
  <c r="W31" i="3"/>
  <c r="W26" i="3"/>
  <c r="W27" i="3"/>
  <c r="W28" i="3"/>
  <c r="W25" i="3"/>
  <c r="Y25" i="3" s="1"/>
  <c r="X23" i="3"/>
  <c r="L25" i="3"/>
  <c r="M25" i="3" s="1"/>
  <c r="Z25" i="3" s="1"/>
  <c r="L27" i="3"/>
  <c r="M27" i="3" s="1"/>
  <c r="M24" i="3"/>
  <c r="BI27" i="3"/>
  <c r="BF28" i="3"/>
  <c r="W58" i="3"/>
  <c r="W54" i="3"/>
  <c r="W50" i="3"/>
  <c r="W51" i="3"/>
  <c r="W46" i="3"/>
  <c r="Y46" i="3" s="1"/>
  <c r="Z46" i="3" s="1"/>
  <c r="W56" i="3"/>
  <c r="W55" i="3"/>
  <c r="W53" i="3"/>
  <c r="W52" i="3"/>
  <c r="W57" i="3"/>
  <c r="W47" i="3"/>
  <c r="W45" i="3"/>
  <c r="W49" i="3"/>
  <c r="W48" i="3"/>
  <c r="Y44" i="3"/>
  <c r="X44" i="3"/>
  <c r="AH15" i="4" l="1"/>
  <c r="T36" i="4"/>
  <c r="R36" i="4"/>
  <c r="AH13" i="4"/>
  <c r="AE12" i="4"/>
  <c r="AF12" i="4" s="1"/>
  <c r="AG12" i="4"/>
  <c r="U14" i="4"/>
  <c r="S37" i="4"/>
  <c r="R14" i="4"/>
  <c r="S13" i="4"/>
  <c r="AE7" i="4"/>
  <c r="AF7" i="4" s="1"/>
  <c r="T16" i="4" s="1"/>
  <c r="AG7" i="4"/>
  <c r="AH7" i="4" s="1"/>
  <c r="Q35" i="4"/>
  <c r="AE8" i="4"/>
  <c r="AF8" i="4" s="1"/>
  <c r="T17" i="4" s="1"/>
  <c r="AG8" i="4"/>
  <c r="AH8" i="4" s="1"/>
  <c r="Y55" i="3"/>
  <c r="Z55" i="3" s="1"/>
  <c r="Y51" i="3"/>
  <c r="Z51" i="3" s="1"/>
  <c r="Z44" i="3"/>
  <c r="Y57" i="3"/>
  <c r="Z57" i="3" s="1"/>
  <c r="Y54" i="3"/>
  <c r="Z54" i="3" s="1"/>
  <c r="Y49" i="3"/>
  <c r="Z49" i="3" s="1"/>
  <c r="Y52" i="3"/>
  <c r="Z52" i="3" s="1"/>
  <c r="Y47" i="3"/>
  <c r="Z47" i="3" s="1"/>
  <c r="Y56" i="3"/>
  <c r="Z56" i="3" s="1"/>
  <c r="Y58" i="3"/>
  <c r="Z58" i="3" s="1"/>
  <c r="Y50" i="3"/>
  <c r="Z50" i="3" s="1"/>
  <c r="Y53" i="3"/>
  <c r="Z53" i="3" s="1"/>
  <c r="X34" i="3"/>
  <c r="X30" i="3"/>
  <c r="X37" i="3"/>
  <c r="X33" i="3"/>
  <c r="X35" i="3"/>
  <c r="X32" i="3"/>
  <c r="X29" i="3"/>
  <c r="X28" i="3"/>
  <c r="X27" i="3"/>
  <c r="X36" i="3"/>
  <c r="X24" i="3"/>
  <c r="AJ23" i="3"/>
  <c r="X31" i="3"/>
  <c r="X25" i="3"/>
  <c r="X26" i="3"/>
  <c r="Y37" i="3"/>
  <c r="Z37" i="3" s="1"/>
  <c r="Y33" i="3"/>
  <c r="Z33" i="3" s="1"/>
  <c r="Y29" i="3"/>
  <c r="Z29" i="3" s="1"/>
  <c r="Y26" i="3"/>
  <c r="Z26" i="3" s="1"/>
  <c r="Y30" i="3"/>
  <c r="Z30" i="3" s="1"/>
  <c r="Y31" i="3"/>
  <c r="Z31" i="3" s="1"/>
  <c r="Y28" i="3"/>
  <c r="Z28" i="3" s="1"/>
  <c r="Y32" i="3"/>
  <c r="Z32" i="3" s="1"/>
  <c r="Y34" i="3"/>
  <c r="Z34" i="3" s="1"/>
  <c r="Y36" i="3"/>
  <c r="Z36" i="3" s="1"/>
  <c r="Y35" i="3"/>
  <c r="Z35" i="3" s="1"/>
  <c r="G68" i="3"/>
  <c r="G69" i="3" s="1"/>
  <c r="Y45" i="3"/>
  <c r="Z45" i="3" s="1"/>
  <c r="Y48" i="3"/>
  <c r="Z48" i="3" s="1"/>
  <c r="Y24" i="3"/>
  <c r="Z24" i="3" s="1"/>
  <c r="Y27" i="3"/>
  <c r="Z27" i="3" s="1"/>
  <c r="BS28" i="3"/>
  <c r="BV27" i="3"/>
  <c r="X58" i="3"/>
  <c r="X54" i="3"/>
  <c r="X50" i="3"/>
  <c r="X45" i="3"/>
  <c r="X56" i="3"/>
  <c r="X52" i="3"/>
  <c r="X48" i="3"/>
  <c r="X47" i="3"/>
  <c r="X57" i="3"/>
  <c r="X49" i="3"/>
  <c r="AJ44" i="3"/>
  <c r="X46" i="3"/>
  <c r="X55" i="3"/>
  <c r="X53" i="3"/>
  <c r="X51" i="3"/>
  <c r="BF29" i="3"/>
  <c r="BI28" i="3"/>
  <c r="U17" i="4" l="1"/>
  <c r="V37" i="4"/>
  <c r="AH14" i="4"/>
  <c r="S36" i="4"/>
  <c r="R21" i="4"/>
  <c r="T21" i="4"/>
  <c r="U21" i="4" s="1"/>
  <c r="U16" i="4"/>
  <c r="U37" i="4"/>
  <c r="R35" i="4"/>
  <c r="AE13" i="4"/>
  <c r="AF13" i="4" s="1"/>
  <c r="T22" i="4" s="1"/>
  <c r="U22" i="4" s="1"/>
  <c r="AG13" i="4"/>
  <c r="R15" i="4"/>
  <c r="S14" i="4"/>
  <c r="T35" i="4"/>
  <c r="G71" i="3"/>
  <c r="G72" i="3" s="1"/>
  <c r="G73" i="3" s="1"/>
  <c r="G67" i="3"/>
  <c r="G91" i="3"/>
  <c r="G90" i="3" s="1"/>
  <c r="G82" i="3"/>
  <c r="G83" i="3" s="1"/>
  <c r="G92" i="3"/>
  <c r="G93" i="3" s="1"/>
  <c r="G94" i="3" s="1"/>
  <c r="G80" i="3"/>
  <c r="G81" i="3" s="1"/>
  <c r="G89" i="3"/>
  <c r="G76" i="3"/>
  <c r="G74" i="3"/>
  <c r="G75" i="3" s="1"/>
  <c r="G79" i="3"/>
  <c r="BI29" i="3"/>
  <c r="BF30" i="3"/>
  <c r="G77" i="3"/>
  <c r="G78" i="3" s="1"/>
  <c r="AJ37" i="3"/>
  <c r="AJ33" i="3"/>
  <c r="AJ29" i="3"/>
  <c r="AJ26" i="3"/>
  <c r="AJ32" i="3"/>
  <c r="AJ35" i="3"/>
  <c r="AJ25" i="3"/>
  <c r="AJ36" i="3"/>
  <c r="AJ34" i="3"/>
  <c r="AJ31" i="3"/>
  <c r="AJ24" i="3"/>
  <c r="AJ28" i="3"/>
  <c r="AJ27" i="3"/>
  <c r="AJ30" i="3"/>
  <c r="AL23" i="3"/>
  <c r="AK23" i="3"/>
  <c r="G84" i="3"/>
  <c r="AJ45" i="3"/>
  <c r="AJ55" i="3"/>
  <c r="AJ51" i="3"/>
  <c r="AJ46" i="3"/>
  <c r="AJ56" i="3"/>
  <c r="AJ48" i="3"/>
  <c r="AL44" i="3"/>
  <c r="AJ53" i="3"/>
  <c r="AJ54" i="3"/>
  <c r="AJ58" i="3"/>
  <c r="AJ57" i="3"/>
  <c r="AJ52" i="3"/>
  <c r="AJ50" i="3"/>
  <c r="AJ49" i="3"/>
  <c r="AJ47" i="3"/>
  <c r="AK44" i="3"/>
  <c r="BS29" i="3"/>
  <c r="BV28" i="3"/>
  <c r="G70" i="3"/>
  <c r="AH22" i="4" l="1"/>
  <c r="R34" i="4"/>
  <c r="U36" i="4"/>
  <c r="AH16" i="4"/>
  <c r="AE14" i="4"/>
  <c r="AF14" i="4" s="1"/>
  <c r="T23" i="4" s="1"/>
  <c r="AG14" i="4"/>
  <c r="AH21" i="4"/>
  <c r="Q34" i="4"/>
  <c r="R16" i="4"/>
  <c r="S15" i="4"/>
  <c r="S21" i="4"/>
  <c r="R22" i="4"/>
  <c r="S35" i="4"/>
  <c r="U23" i="4"/>
  <c r="V36" i="4"/>
  <c r="AH17" i="4"/>
  <c r="AK55" i="3"/>
  <c r="AK51" i="3"/>
  <c r="AK46" i="3"/>
  <c r="AK57" i="3"/>
  <c r="AK53" i="3"/>
  <c r="AK49" i="3"/>
  <c r="AW44" i="3"/>
  <c r="AK54" i="3"/>
  <c r="AK58" i="3"/>
  <c r="AK56" i="3"/>
  <c r="AK52" i="3"/>
  <c r="AK50" i="3"/>
  <c r="AK48" i="3"/>
  <c r="AK47" i="3"/>
  <c r="AK45" i="3"/>
  <c r="G85" i="3"/>
  <c r="G86" i="3"/>
  <c r="G87" i="3"/>
  <c r="G88" i="3"/>
  <c r="AL37" i="3"/>
  <c r="AM37" i="3" s="1"/>
  <c r="AL32" i="3"/>
  <c r="AM32" i="3" s="1"/>
  <c r="AL28" i="3"/>
  <c r="AM28" i="3" s="1"/>
  <c r="AL25" i="3"/>
  <c r="AM25" i="3" s="1"/>
  <c r="AL33" i="3"/>
  <c r="AM33" i="3" s="1"/>
  <c r="AL30" i="3"/>
  <c r="AM30" i="3" s="1"/>
  <c r="AM23" i="3"/>
  <c r="AL36" i="3"/>
  <c r="AM36" i="3" s="1"/>
  <c r="AL27" i="3"/>
  <c r="AM27" i="3" s="1"/>
  <c r="AL31" i="3"/>
  <c r="AM31" i="3" s="1"/>
  <c r="AL24" i="3"/>
  <c r="AM24" i="3" s="1"/>
  <c r="AL35" i="3"/>
  <c r="AM35" i="3" s="1"/>
  <c r="AL29" i="3"/>
  <c r="AM29" i="3" s="1"/>
  <c r="AL34" i="3"/>
  <c r="AM34" i="3" s="1"/>
  <c r="AL26" i="3"/>
  <c r="AM26" i="3" s="1"/>
  <c r="AL56" i="3"/>
  <c r="AM56" i="3" s="1"/>
  <c r="AL52" i="3"/>
  <c r="AM52" i="3" s="1"/>
  <c r="AL48" i="3"/>
  <c r="AM48" i="3" s="1"/>
  <c r="AL47" i="3"/>
  <c r="AM47" i="3" s="1"/>
  <c r="AL54" i="3"/>
  <c r="AM54" i="3" s="1"/>
  <c r="AL51" i="3"/>
  <c r="AM51" i="3" s="1"/>
  <c r="AL46" i="3"/>
  <c r="AM46" i="3" s="1"/>
  <c r="AL57" i="3"/>
  <c r="AM57" i="3" s="1"/>
  <c r="AL49" i="3"/>
  <c r="AM49" i="3" s="1"/>
  <c r="AL53" i="3"/>
  <c r="AM53" i="3" s="1"/>
  <c r="AL58" i="3"/>
  <c r="AM58" i="3" s="1"/>
  <c r="AL55" i="3"/>
  <c r="AM55" i="3" s="1"/>
  <c r="AL50" i="3"/>
  <c r="AM50" i="3" s="1"/>
  <c r="AL45" i="3"/>
  <c r="AM45" i="3" s="1"/>
  <c r="AM44" i="3"/>
  <c r="AK37" i="3"/>
  <c r="AK33" i="3"/>
  <c r="AK32" i="3"/>
  <c r="AK35" i="3"/>
  <c r="AK29" i="3"/>
  <c r="AK25" i="3"/>
  <c r="AK30" i="3"/>
  <c r="AK24" i="3"/>
  <c r="AK26" i="3"/>
  <c r="AK34" i="3"/>
  <c r="AK36" i="3"/>
  <c r="AK28" i="3"/>
  <c r="AK27" i="3"/>
  <c r="AW23" i="3"/>
  <c r="AK31" i="3"/>
  <c r="BV29" i="3"/>
  <c r="BS30" i="3"/>
  <c r="BF31" i="3"/>
  <c r="BI30" i="3"/>
  <c r="V35" i="4" l="1"/>
  <c r="AH23" i="4"/>
  <c r="S34" i="4"/>
  <c r="R23" i="4"/>
  <c r="S22" i="4"/>
  <c r="AE22" i="4" s="1"/>
  <c r="AF22" i="4" s="1"/>
  <c r="U35" i="4"/>
  <c r="AG21" i="4"/>
  <c r="AG22" i="4" s="1"/>
  <c r="AG23" i="4" s="1"/>
  <c r="AG24" i="4" s="1"/>
  <c r="AG25" i="4" s="1"/>
  <c r="AG26" i="4" s="1"/>
  <c r="AE21" i="4"/>
  <c r="AF21" i="4" s="1"/>
  <c r="AE15" i="4"/>
  <c r="AF15" i="4" s="1"/>
  <c r="T24" i="4" s="1"/>
  <c r="U24" i="4" s="1"/>
  <c r="AG15" i="4"/>
  <c r="R17" i="4"/>
  <c r="S17" i="4" s="1"/>
  <c r="S16" i="4"/>
  <c r="F89" i="3"/>
  <c r="F68" i="3"/>
  <c r="F69" i="3" s="1"/>
  <c r="F74" i="3"/>
  <c r="F75" i="3" s="1"/>
  <c r="F92" i="3"/>
  <c r="F93" i="3" s="1"/>
  <c r="F94" i="3" s="1"/>
  <c r="F66" i="3"/>
  <c r="AW56" i="3"/>
  <c r="AW52" i="3"/>
  <c r="AW48" i="3"/>
  <c r="AW47" i="3"/>
  <c r="AW53" i="3"/>
  <c r="AY44" i="3"/>
  <c r="AZ44" i="3" s="1"/>
  <c r="H66" i="3" s="1"/>
  <c r="K65" i="3" s="1"/>
  <c r="AW49" i="3"/>
  <c r="AW46" i="3"/>
  <c r="AW54" i="3"/>
  <c r="AW57" i="3"/>
  <c r="AW55" i="3"/>
  <c r="AW51" i="3"/>
  <c r="AW45" i="3"/>
  <c r="AW50" i="3"/>
  <c r="AW58" i="3"/>
  <c r="AX44" i="3"/>
  <c r="F80" i="3"/>
  <c r="F81" i="3" s="1"/>
  <c r="BI31" i="3"/>
  <c r="BF32" i="3"/>
  <c r="F71" i="3"/>
  <c r="F72" i="3" s="1"/>
  <c r="F73" i="3" s="1"/>
  <c r="F84" i="3"/>
  <c r="F77" i="3"/>
  <c r="F78" i="3" s="1"/>
  <c r="F67" i="3"/>
  <c r="F79" i="3"/>
  <c r="BV30" i="3"/>
  <c r="BS31" i="3"/>
  <c r="F91" i="3"/>
  <c r="F90" i="3" s="1"/>
  <c r="F70" i="3"/>
  <c r="AW37" i="3"/>
  <c r="AW32" i="3"/>
  <c r="AW28" i="3"/>
  <c r="AW25" i="3"/>
  <c r="AW35" i="3"/>
  <c r="AW29" i="3"/>
  <c r="AW33" i="3"/>
  <c r="AW34" i="3"/>
  <c r="AW24" i="3"/>
  <c r="AW26" i="3"/>
  <c r="AY23" i="3"/>
  <c r="AZ23" i="3" s="1"/>
  <c r="AW31" i="3"/>
  <c r="AW27" i="3"/>
  <c r="AW36" i="3"/>
  <c r="AW30" i="3"/>
  <c r="AX23" i="3"/>
  <c r="BJ23" i="3" s="1"/>
  <c r="F76" i="3"/>
  <c r="F82" i="3"/>
  <c r="F83" i="3" s="1"/>
  <c r="AE16" i="4" l="1"/>
  <c r="AF16" i="4" s="1"/>
  <c r="T25" i="4" s="1"/>
  <c r="U25" i="4" s="1"/>
  <c r="AG16" i="4"/>
  <c r="AE17" i="4"/>
  <c r="AF17" i="4" s="1"/>
  <c r="T26" i="4" s="1"/>
  <c r="U26" i="4" s="1"/>
  <c r="AG17" i="4"/>
  <c r="R24" i="4"/>
  <c r="S23" i="4"/>
  <c r="AE23" i="4" s="1"/>
  <c r="AF23" i="4" s="1"/>
  <c r="T34" i="4"/>
  <c r="AH24" i="4"/>
  <c r="E66" i="3"/>
  <c r="AY32" i="3"/>
  <c r="AZ32" i="3" s="1"/>
  <c r="AX32" i="3"/>
  <c r="AY58" i="3"/>
  <c r="AZ58" i="3" s="1"/>
  <c r="H92" i="3" s="1"/>
  <c r="AX58" i="3"/>
  <c r="AY28" i="3"/>
  <c r="AZ28" i="3" s="1"/>
  <c r="AX28" i="3"/>
  <c r="AY46" i="3"/>
  <c r="AZ46" i="3" s="1"/>
  <c r="H68" i="3" s="1"/>
  <c r="AX46" i="3"/>
  <c r="BI32" i="3"/>
  <c r="BF33" i="3"/>
  <c r="AY45" i="3"/>
  <c r="AZ45" i="3" s="1"/>
  <c r="H67" i="3" s="1"/>
  <c r="K66" i="3" s="1"/>
  <c r="AX45" i="3"/>
  <c r="AY53" i="3"/>
  <c r="AZ53" i="3" s="1"/>
  <c r="H80" i="3" s="1"/>
  <c r="AX53" i="3"/>
  <c r="AY30" i="3"/>
  <c r="AZ30" i="3" s="1"/>
  <c r="AX30" i="3"/>
  <c r="AY51" i="3"/>
  <c r="AZ51" i="3" s="1"/>
  <c r="H77" i="3" s="1"/>
  <c r="AX51" i="3"/>
  <c r="AY36" i="3"/>
  <c r="AZ36" i="3" s="1"/>
  <c r="AX36" i="3"/>
  <c r="AY29" i="3"/>
  <c r="AZ29" i="3" s="1"/>
  <c r="AX29" i="3"/>
  <c r="AX55" i="3"/>
  <c r="AY55" i="3"/>
  <c r="AZ55" i="3" s="1"/>
  <c r="H84" i="3" s="1"/>
  <c r="AY48" i="3"/>
  <c r="AZ48" i="3" s="1"/>
  <c r="H71" i="3" s="1"/>
  <c r="AX48" i="3"/>
  <c r="AY26" i="3"/>
  <c r="AZ26" i="3" s="1"/>
  <c r="AX26" i="3"/>
  <c r="BV31" i="3"/>
  <c r="BS32" i="3"/>
  <c r="AY49" i="3"/>
  <c r="AZ49" i="3" s="1"/>
  <c r="H74" i="3" s="1"/>
  <c r="AX49" i="3"/>
  <c r="AY37" i="3"/>
  <c r="AZ37" i="3" s="1"/>
  <c r="AX37" i="3"/>
  <c r="BJ36" i="3"/>
  <c r="BJ35" i="3"/>
  <c r="BJ31" i="3"/>
  <c r="BK31" i="3" s="1"/>
  <c r="BJ27" i="3"/>
  <c r="BJ37" i="3"/>
  <c r="BJ29" i="3"/>
  <c r="BJ25" i="3"/>
  <c r="BJ30" i="3"/>
  <c r="BJ34" i="3"/>
  <c r="BJ28" i="3"/>
  <c r="BJ32" i="3"/>
  <c r="BL32" i="3" s="1"/>
  <c r="BJ26" i="3"/>
  <c r="BJ33" i="3"/>
  <c r="BJ24" i="3"/>
  <c r="BL23" i="3"/>
  <c r="BM23" i="3" s="1"/>
  <c r="BK23" i="3"/>
  <c r="BW23" i="3" s="1"/>
  <c r="AY33" i="3"/>
  <c r="AZ33" i="3" s="1"/>
  <c r="AX33" i="3"/>
  <c r="F85" i="3"/>
  <c r="F88" i="3"/>
  <c r="F87" i="3"/>
  <c r="F86" i="3"/>
  <c r="AY47" i="3"/>
  <c r="AZ47" i="3" s="1"/>
  <c r="H70" i="3" s="1"/>
  <c r="K69" i="3" s="1"/>
  <c r="AX47" i="3"/>
  <c r="AY27" i="3"/>
  <c r="AZ27" i="3" s="1"/>
  <c r="AX27" i="3"/>
  <c r="AY35" i="3"/>
  <c r="AZ35" i="3" s="1"/>
  <c r="AX35" i="3"/>
  <c r="AY57" i="3"/>
  <c r="AZ57" i="3" s="1"/>
  <c r="H91" i="3" s="1"/>
  <c r="AX57" i="3"/>
  <c r="AY52" i="3"/>
  <c r="AZ52" i="3" s="1"/>
  <c r="H79" i="3" s="1"/>
  <c r="K78" i="3" s="1"/>
  <c r="AX52" i="3"/>
  <c r="AY24" i="3"/>
  <c r="AZ24" i="3" s="1"/>
  <c r="AX24" i="3"/>
  <c r="AY50" i="3"/>
  <c r="AZ50" i="3" s="1"/>
  <c r="H76" i="3" s="1"/>
  <c r="K75" i="3" s="1"/>
  <c r="AX50" i="3"/>
  <c r="AX34" i="3"/>
  <c r="AY34" i="3"/>
  <c r="AZ34" i="3" s="1"/>
  <c r="AY31" i="3"/>
  <c r="AZ31" i="3" s="1"/>
  <c r="AX31" i="3"/>
  <c r="AY25" i="3"/>
  <c r="AZ25" i="3" s="1"/>
  <c r="AX25" i="3"/>
  <c r="AY54" i="3"/>
  <c r="AZ54" i="3" s="1"/>
  <c r="H82" i="3" s="1"/>
  <c r="AX54" i="3"/>
  <c r="AY56" i="3"/>
  <c r="AZ56" i="3" s="1"/>
  <c r="H89" i="3" s="1"/>
  <c r="K88" i="3" s="1"/>
  <c r="AX56" i="3"/>
  <c r="R25" i="4" l="1"/>
  <c r="S24" i="4"/>
  <c r="AE24" i="4" s="1"/>
  <c r="AF24" i="4" s="1"/>
  <c r="V34" i="4"/>
  <c r="AH26" i="4"/>
  <c r="U34" i="4"/>
  <c r="AH25" i="4"/>
  <c r="D66" i="3"/>
  <c r="E82" i="3"/>
  <c r="E83" i="3" s="1"/>
  <c r="E74" i="3"/>
  <c r="E75" i="3" s="1"/>
  <c r="BL31" i="3"/>
  <c r="BM31" i="3" s="1"/>
  <c r="E76" i="3"/>
  <c r="H81" i="3"/>
  <c r="K79" i="3"/>
  <c r="K80" i="3"/>
  <c r="E67" i="3"/>
  <c r="BL28" i="3"/>
  <c r="BM28" i="3" s="1"/>
  <c r="BK28" i="3"/>
  <c r="BL30" i="3"/>
  <c r="BM30" i="3" s="1"/>
  <c r="BK30" i="3"/>
  <c r="E84" i="3"/>
  <c r="BL25" i="3"/>
  <c r="BM25" i="3" s="1"/>
  <c r="BK25" i="3"/>
  <c r="K77" i="3"/>
  <c r="H78" i="3"/>
  <c r="K76" i="3" s="1"/>
  <c r="K90" i="3"/>
  <c r="H90" i="3"/>
  <c r="K89" i="3" s="1"/>
  <c r="BL24" i="3"/>
  <c r="BM24" i="3" s="1"/>
  <c r="BK24" i="3"/>
  <c r="BL29" i="3"/>
  <c r="BM29" i="3" s="1"/>
  <c r="BK29" i="3"/>
  <c r="H86" i="3"/>
  <c r="H87" i="3"/>
  <c r="K85" i="3" s="1"/>
  <c r="K83" i="3"/>
  <c r="H85" i="3"/>
  <c r="K84" i="3" s="1"/>
  <c r="H88" i="3"/>
  <c r="E80" i="3"/>
  <c r="E81" i="3" s="1"/>
  <c r="BM32" i="3"/>
  <c r="E68" i="3"/>
  <c r="E69" i="3" s="1"/>
  <c r="E70" i="3"/>
  <c r="E79" i="3"/>
  <c r="BW35" i="3"/>
  <c r="BW34" i="3"/>
  <c r="BW30" i="3"/>
  <c r="BW37" i="3"/>
  <c r="BW36" i="3"/>
  <c r="BW31" i="3"/>
  <c r="BY31" i="3" s="1"/>
  <c r="BW27" i="3"/>
  <c r="BW26" i="3"/>
  <c r="BW33" i="3"/>
  <c r="BW28" i="3"/>
  <c r="BY23" i="3"/>
  <c r="BZ23" i="3" s="1"/>
  <c r="C66" i="3" s="1"/>
  <c r="BW25" i="3"/>
  <c r="BW32" i="3"/>
  <c r="BW29" i="3"/>
  <c r="BW24" i="3"/>
  <c r="BX23" i="3"/>
  <c r="BF34" i="3"/>
  <c r="BI33" i="3"/>
  <c r="BK33" i="3" s="1"/>
  <c r="H72" i="3"/>
  <c r="K70" i="3"/>
  <c r="BL33" i="3"/>
  <c r="BM33" i="3" s="1"/>
  <c r="H75" i="3"/>
  <c r="K74" i="3" s="1"/>
  <c r="K73" i="3"/>
  <c r="E77" i="3"/>
  <c r="E78" i="3" s="1"/>
  <c r="E71" i="3"/>
  <c r="E72" i="3" s="1"/>
  <c r="E73" i="3" s="1"/>
  <c r="E91" i="3"/>
  <c r="E90" i="3" s="1"/>
  <c r="H93" i="3"/>
  <c r="H94" i="3" s="1"/>
  <c r="K91" i="3"/>
  <c r="E92" i="3"/>
  <c r="E93" i="3" s="1"/>
  <c r="E94" i="3" s="1"/>
  <c r="BK32" i="3"/>
  <c r="H83" i="3"/>
  <c r="K82" i="3" s="1"/>
  <c r="K81" i="3"/>
  <c r="E89" i="3"/>
  <c r="BL26" i="3"/>
  <c r="BM26" i="3" s="1"/>
  <c r="BK26" i="3"/>
  <c r="BL27" i="3"/>
  <c r="BM27" i="3" s="1"/>
  <c r="BK27" i="3"/>
  <c r="BS33" i="3"/>
  <c r="BV32" i="3"/>
  <c r="H69" i="3"/>
  <c r="K68" i="3" s="1"/>
  <c r="K67" i="3"/>
  <c r="BY32" i="3" l="1"/>
  <c r="BX31" i="3"/>
  <c r="BX32" i="3"/>
  <c r="BY33" i="3"/>
  <c r="BZ33" i="3" s="1"/>
  <c r="C82" i="3" s="1"/>
  <c r="C83" i="3" s="1"/>
  <c r="R26" i="4"/>
  <c r="S26" i="4" s="1"/>
  <c r="AE26" i="4" s="1"/>
  <c r="AF26" i="4" s="1"/>
  <c r="S25" i="4"/>
  <c r="AE25" i="4" s="1"/>
  <c r="AF25" i="4" s="1"/>
  <c r="D70" i="3"/>
  <c r="D79" i="3"/>
  <c r="BZ31" i="3"/>
  <c r="C79" i="3" s="1"/>
  <c r="D74" i="3"/>
  <c r="D75" i="3" s="1"/>
  <c r="D71" i="3"/>
  <c r="D72" i="3" s="1"/>
  <c r="D73" i="3" s="1"/>
  <c r="D76" i="3"/>
  <c r="D68" i="3"/>
  <c r="D69" i="3" s="1"/>
  <c r="D77" i="3"/>
  <c r="D78" i="3" s="1"/>
  <c r="BY28" i="3"/>
  <c r="BZ28" i="3" s="1"/>
  <c r="C74" i="3" s="1"/>
  <c r="C75" i="3" s="1"/>
  <c r="BX28" i="3"/>
  <c r="BI34" i="3"/>
  <c r="BK34" i="3" s="1"/>
  <c r="BF35" i="3"/>
  <c r="BY27" i="3"/>
  <c r="BZ27" i="3" s="1"/>
  <c r="C71" i="3" s="1"/>
  <c r="C72" i="3" s="1"/>
  <c r="C73" i="3" s="1"/>
  <c r="BX27" i="3"/>
  <c r="K87" i="3"/>
  <c r="K86" i="3"/>
  <c r="E87" i="3"/>
  <c r="E85" i="3"/>
  <c r="E86" i="3"/>
  <c r="E88" i="3"/>
  <c r="BL34" i="3"/>
  <c r="BM34" i="3" s="1"/>
  <c r="D80" i="3"/>
  <c r="D81" i="3" s="1"/>
  <c r="BZ32" i="3"/>
  <c r="C80" i="3" s="1"/>
  <c r="C81" i="3" s="1"/>
  <c r="D67" i="3"/>
  <c r="BY26" i="3"/>
  <c r="BZ26" i="3" s="1"/>
  <c r="C70" i="3" s="1"/>
  <c r="BX26" i="3"/>
  <c r="BY24" i="3"/>
  <c r="BZ24" i="3" s="1"/>
  <c r="C67" i="3" s="1"/>
  <c r="BX24" i="3"/>
  <c r="BY25" i="3"/>
  <c r="BZ25" i="3" s="1"/>
  <c r="C68" i="3" s="1"/>
  <c r="C69" i="3" s="1"/>
  <c r="BX25" i="3"/>
  <c r="BY29" i="3"/>
  <c r="BZ29" i="3" s="1"/>
  <c r="C76" i="3" s="1"/>
  <c r="BX29" i="3"/>
  <c r="D82" i="3"/>
  <c r="D83" i="3" s="1"/>
  <c r="BS34" i="3"/>
  <c r="BV33" i="3"/>
  <c r="BX33" i="3" s="1"/>
  <c r="H73" i="3"/>
  <c r="K72" i="3" s="1"/>
  <c r="K71" i="3"/>
  <c r="BY30" i="3"/>
  <c r="BZ30" i="3" s="1"/>
  <c r="C77" i="3" s="1"/>
  <c r="C78" i="3" s="1"/>
  <c r="BX30" i="3"/>
  <c r="D84" i="3" l="1"/>
  <c r="BV34" i="3"/>
  <c r="BX34" i="3" s="1"/>
  <c r="BS35" i="3"/>
  <c r="BI35" i="3"/>
  <c r="BK35" i="3" s="1"/>
  <c r="BF36" i="3"/>
  <c r="BL35" i="3"/>
  <c r="BM35" i="3" s="1"/>
  <c r="BY34" i="3"/>
  <c r="BZ34" i="3" s="1"/>
  <c r="C84" i="3" s="1"/>
  <c r="C85" i="3" l="1"/>
  <c r="C87" i="3"/>
  <c r="C88" i="3"/>
  <c r="C86" i="3"/>
  <c r="D89" i="3"/>
  <c r="BZ35" i="3"/>
  <c r="C89" i="3" s="1"/>
  <c r="BI36" i="3"/>
  <c r="BK36" i="3" s="1"/>
  <c r="BF37" i="3"/>
  <c r="BL36" i="3"/>
  <c r="BM36" i="3" s="1"/>
  <c r="BV35" i="3"/>
  <c r="BX35" i="3" s="1"/>
  <c r="BS36" i="3"/>
  <c r="BY35" i="3"/>
  <c r="D86" i="3"/>
  <c r="D87" i="3"/>
  <c r="D85" i="3"/>
  <c r="D88" i="3"/>
  <c r="BI37" i="3" l="1"/>
  <c r="BK37" i="3" s="1"/>
  <c r="BL37" i="3"/>
  <c r="BM37" i="3" s="1"/>
  <c r="BV36" i="3"/>
  <c r="BX36" i="3" s="1"/>
  <c r="BS37" i="3"/>
  <c r="BY36" i="3"/>
  <c r="D91" i="3"/>
  <c r="D90" i="3" s="1"/>
  <c r="BZ36" i="3"/>
  <c r="C91" i="3" s="1"/>
  <c r="C90" i="3" s="1"/>
  <c r="BV37" i="3" l="1"/>
  <c r="BX37" i="3" s="1"/>
  <c r="BY37" i="3"/>
  <c r="BZ37" i="3" s="1"/>
  <c r="C92" i="3" s="1"/>
  <c r="C93" i="3" s="1"/>
  <c r="C94" i="3" s="1"/>
  <c r="D92" i="3"/>
  <c r="D93" i="3" s="1"/>
  <c r="D94" i="3" s="1"/>
</calcChain>
</file>

<file path=xl/sharedStrings.xml><?xml version="1.0" encoding="utf-8"?>
<sst xmlns="http://schemas.openxmlformats.org/spreadsheetml/2006/main" count="744" uniqueCount="262">
  <si>
    <t>Analyte</t>
  </si>
  <si>
    <t>C (ppm)</t>
  </si>
  <si>
    <t>U (ppm)</t>
  </si>
  <si>
    <t>C (ppb)</t>
  </si>
  <si>
    <t>U (ppb)</t>
  </si>
  <si>
    <t>4B (Multi)</t>
  </si>
  <si>
    <t>4B</t>
  </si>
  <si>
    <t xml:space="preserve">5B </t>
  </si>
  <si>
    <t>B (As)</t>
  </si>
  <si>
    <t>B (P)</t>
  </si>
  <si>
    <t>B (Si)</t>
  </si>
  <si>
    <t>B (Zr)</t>
  </si>
  <si>
    <r>
      <t>HNO</t>
    </r>
    <r>
      <rPr>
        <b/>
        <vertAlign val="subscript"/>
        <sz val="12"/>
        <color theme="1"/>
        <rFont val="Arial"/>
        <family val="2"/>
      </rPr>
      <t>3</t>
    </r>
  </si>
  <si>
    <t>Ag</t>
  </si>
  <si>
    <t>Name</t>
  </si>
  <si>
    <t>Custom 3A</t>
  </si>
  <si>
    <t>4A</t>
  </si>
  <si>
    <t>5A</t>
  </si>
  <si>
    <t>6A</t>
  </si>
  <si>
    <t>P</t>
  </si>
  <si>
    <t>Si</t>
  </si>
  <si>
    <t>Zr</t>
  </si>
  <si>
    <t>2% HNO3</t>
  </si>
  <si>
    <t>Al</t>
  </si>
  <si>
    <t>Prod. #</t>
  </si>
  <si>
    <t>VHG-Z21-DOc1-ss-w000364</t>
  </si>
  <si>
    <t>VHG-ZUTAUSTIN902-100</t>
  </si>
  <si>
    <t>VHG-ZUTAUSTIN903-100</t>
  </si>
  <si>
    <t>VHG-ZASN100-100</t>
  </si>
  <si>
    <t>VHG-ZPN-1000-100</t>
  </si>
  <si>
    <t>VHG-TSIW-SL-100</t>
  </si>
  <si>
    <t>VHG-ZZRN20-DOC1-100</t>
  </si>
  <si>
    <t>ICP-MS lab</t>
  </si>
  <si>
    <t>B</t>
  </si>
  <si>
    <t>Lot #</t>
  </si>
  <si>
    <t>10015975-2</t>
  </si>
  <si>
    <t>10039720-35</t>
  </si>
  <si>
    <t>10039720-33</t>
  </si>
  <si>
    <t>10037125-236</t>
  </si>
  <si>
    <t>1027188-52</t>
  </si>
  <si>
    <t>1094765-12</t>
  </si>
  <si>
    <t>10015975-5</t>
  </si>
  <si>
    <t>Ba</t>
  </si>
  <si>
    <t>Matrix</t>
  </si>
  <si>
    <t>5% Nitric</t>
  </si>
  <si>
    <t>5% HNO3/Tr. HF/tr. Tartaric</t>
  </si>
  <si>
    <t xml:space="preserve">5% Nitric </t>
  </si>
  <si>
    <t>H20/tr. F-</t>
  </si>
  <si>
    <t>Bi</t>
  </si>
  <si>
    <t>Density (g/mL)</t>
  </si>
  <si>
    <t>Cd</t>
  </si>
  <si>
    <t>Temp. (ºC)</t>
  </si>
  <si>
    <t xml:space="preserve">Room temp. </t>
  </si>
  <si>
    <t>Co</t>
  </si>
  <si>
    <t>Cr</t>
  </si>
  <si>
    <t>Cs</t>
  </si>
  <si>
    <t>Cu</t>
  </si>
  <si>
    <t>Fe</t>
  </si>
  <si>
    <t>Li</t>
  </si>
  <si>
    <t>Mn</t>
  </si>
  <si>
    <t>Ni</t>
  </si>
  <si>
    <t>Pb</t>
  </si>
  <si>
    <t>Rb</t>
  </si>
  <si>
    <t>Se</t>
  </si>
  <si>
    <t>Sr</t>
  </si>
  <si>
    <t>Th</t>
  </si>
  <si>
    <t>Tl</t>
  </si>
  <si>
    <t>U</t>
  </si>
  <si>
    <t xml:space="preserve">V </t>
  </si>
  <si>
    <t>Zn</t>
  </si>
  <si>
    <t>Mo</t>
  </si>
  <si>
    <t>Sb</t>
  </si>
  <si>
    <t>Sn</t>
  </si>
  <si>
    <t>Ti</t>
  </si>
  <si>
    <t>Ca</t>
  </si>
  <si>
    <t>K</t>
  </si>
  <si>
    <t>Mg</t>
  </si>
  <si>
    <t>Na</t>
  </si>
  <si>
    <t>As</t>
  </si>
  <si>
    <t xml:space="preserve">P </t>
  </si>
  <si>
    <t xml:space="preserve">Custom Std. </t>
  </si>
  <si>
    <t>Custom 902SS Standard 4B</t>
  </si>
  <si>
    <t>Custom 903SS Standard 5B</t>
  </si>
  <si>
    <t>Single-Element Aqueous CRM</t>
  </si>
  <si>
    <t>n/a</t>
  </si>
  <si>
    <t>VHG-Z21-DOC1-W000364</t>
  </si>
  <si>
    <t>VHG-ZUTAUSTIN902SS-100</t>
  </si>
  <si>
    <t>VHG-ZUTAUSTIN903SS-101</t>
  </si>
  <si>
    <t>VHG-LASN-100</t>
  </si>
  <si>
    <t>VHG-PPN-100</t>
  </si>
  <si>
    <t>VHG-TSIW-100</t>
  </si>
  <si>
    <t>VHG-ZZRN20-DOC1-SS-100</t>
  </si>
  <si>
    <t>10015975-4</t>
  </si>
  <si>
    <t>10039720-36</t>
  </si>
  <si>
    <t>10039720-34</t>
  </si>
  <si>
    <t>1093758-4</t>
  </si>
  <si>
    <t>1112439-6</t>
  </si>
  <si>
    <t>1004987-44</t>
  </si>
  <si>
    <t>10015975-7</t>
  </si>
  <si>
    <t>5% HNO3</t>
  </si>
  <si>
    <t>5% HNO3 /tr. HF /tr. Tartaric acid</t>
  </si>
  <si>
    <t>H2O/tr. F-</t>
  </si>
  <si>
    <t>Analytes</t>
  </si>
  <si>
    <t>Conc in ppb</t>
  </si>
  <si>
    <t>After 1000x dil</t>
  </si>
  <si>
    <t>Conc in 4B (ppb)</t>
  </si>
  <si>
    <t>Conc in 5B (ppb)</t>
  </si>
  <si>
    <t>L1</t>
  </si>
  <si>
    <t>L2</t>
  </si>
  <si>
    <t>L3</t>
  </si>
  <si>
    <t>L4</t>
  </si>
  <si>
    <t>L5</t>
  </si>
  <si>
    <t>L6</t>
  </si>
  <si>
    <t>Reqd DF for L6</t>
  </si>
  <si>
    <t xml:space="preserve">L6 </t>
  </si>
  <si>
    <t>Req. DF</t>
  </si>
  <si>
    <t>Tot. V. (mL)</t>
  </si>
  <si>
    <t>Sample (mL)</t>
  </si>
  <si>
    <t>Sample (µL)</t>
  </si>
  <si>
    <t>Sample (g)</t>
  </si>
  <si>
    <r>
      <t>Req. HNO</t>
    </r>
    <r>
      <rPr>
        <b/>
        <vertAlign val="subscript"/>
        <sz val="12"/>
        <color theme="1"/>
        <rFont val="Arial"/>
        <family val="2"/>
      </rPr>
      <t>3</t>
    </r>
  </si>
  <si>
    <r>
      <t>HNO</t>
    </r>
    <r>
      <rPr>
        <b/>
        <vertAlign val="subscript"/>
        <sz val="12"/>
        <color theme="1"/>
        <rFont val="Arial"/>
        <family val="2"/>
      </rPr>
      <t xml:space="preserve">3 </t>
    </r>
    <r>
      <rPr>
        <b/>
        <sz val="12"/>
        <color theme="1"/>
        <rFont val="Arial"/>
        <family val="2"/>
      </rPr>
      <t>(g)</t>
    </r>
  </si>
  <si>
    <t>Tot. W (g)</t>
  </si>
  <si>
    <t>Tot. vol. (mL)</t>
  </si>
  <si>
    <t>Dens. (g/mL)</t>
  </si>
  <si>
    <t>Real DF</t>
  </si>
  <si>
    <t>Real L6 (ppb)</t>
  </si>
  <si>
    <t>Real L5 (ppb)</t>
  </si>
  <si>
    <t>Real L4 (ppb)</t>
  </si>
  <si>
    <r>
      <t>Req. HNO</t>
    </r>
    <r>
      <rPr>
        <b/>
        <vertAlign val="subscript"/>
        <sz val="12"/>
        <color rgb="FF000000"/>
        <rFont val="Arial"/>
        <family val="2"/>
      </rPr>
      <t>3</t>
    </r>
  </si>
  <si>
    <r>
      <t>HNO</t>
    </r>
    <r>
      <rPr>
        <b/>
        <vertAlign val="subscript"/>
        <sz val="12"/>
        <color rgb="FF000000"/>
        <rFont val="Arial"/>
        <family val="2"/>
      </rPr>
      <t xml:space="preserve">3 </t>
    </r>
    <r>
      <rPr>
        <b/>
        <sz val="12"/>
        <color rgb="FF000000"/>
        <rFont val="Arial"/>
        <family val="2"/>
      </rPr>
      <t>(g)</t>
    </r>
  </si>
  <si>
    <t>Real L3 (ppb)</t>
  </si>
  <si>
    <t>Real L2 (ppb)</t>
  </si>
  <si>
    <t>Conc in 4B</t>
  </si>
  <si>
    <t>Conc in 5B</t>
  </si>
  <si>
    <t xml:space="preserve">Q6 </t>
  </si>
  <si>
    <t>Q5</t>
  </si>
  <si>
    <t>Q4</t>
  </si>
  <si>
    <t>Real Q7 (ppb)</t>
  </si>
  <si>
    <t>Real Q6 (ppb)</t>
  </si>
  <si>
    <t>Real Q5 (ppb)</t>
  </si>
  <si>
    <t>Real Q4 (ppb)</t>
  </si>
  <si>
    <t>Real Concentrations</t>
  </si>
  <si>
    <t>Li /  7 [#3]</t>
  </si>
  <si>
    <t>Na /  23 [#3]</t>
  </si>
  <si>
    <t>Mg /  24 [#3]</t>
  </si>
  <si>
    <t>Mg /  26 [#3]</t>
  </si>
  <si>
    <t>Al /  27 [#3]</t>
  </si>
  <si>
    <t>Ca /  40 [#2]</t>
  </si>
  <si>
    <t>Ca /  43 [#3]</t>
  </si>
  <si>
    <t>Ca /  44 [#3]</t>
  </si>
  <si>
    <t>Cr /  52 [#1]</t>
  </si>
  <si>
    <t>Cr /  53 [#1]</t>
  </si>
  <si>
    <t>Mn /  55 [#3]</t>
  </si>
  <si>
    <t>Fe /  56 [#1]</t>
  </si>
  <si>
    <t>Fe /  56 [#2]</t>
  </si>
  <si>
    <t>Ni /  60 [#3]</t>
  </si>
  <si>
    <t>Cu /  63 [#3]</t>
  </si>
  <si>
    <t>Cu /  65 [#3]</t>
  </si>
  <si>
    <t>Zn /  66 [#3]</t>
  </si>
  <si>
    <t>Zn /  68 [#3]</t>
  </si>
  <si>
    <t>Se /  78 [#1]</t>
  </si>
  <si>
    <t>Se /  78 [#2]</t>
  </si>
  <si>
    <t>Se /  80 [#1]</t>
  </si>
  <si>
    <t>Se /  80 [#2]</t>
  </si>
  <si>
    <t>Se /  82 [#3]</t>
  </si>
  <si>
    <t>Sr /  88 [#3]</t>
  </si>
  <si>
    <t>Ba /  137 [#3]</t>
  </si>
  <si>
    <t>Ba /  138 [#3]</t>
  </si>
  <si>
    <t>Pb /  208 [#3]</t>
  </si>
  <si>
    <t>NIST 10x</t>
  </si>
  <si>
    <t>L7 - Initial 1mL diluted to 10 mL</t>
  </si>
  <si>
    <t>Desired Tot. V. (mL)</t>
  </si>
  <si>
    <r>
      <t>Req. HNO</t>
    </r>
    <r>
      <rPr>
        <b/>
        <vertAlign val="sub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 xml:space="preserve"> (mL)</t>
    </r>
  </si>
  <si>
    <t>New Dens. (g/mL)</t>
  </si>
  <si>
    <t>Real L7 (ppm)</t>
  </si>
  <si>
    <t>Real L6 (ppm)</t>
  </si>
  <si>
    <t>Req. HNO3 (mL)</t>
  </si>
  <si>
    <t>HNO3 (g)</t>
  </si>
  <si>
    <t>Real L5 (ppm)</t>
  </si>
  <si>
    <t>Real L4 (ppm)</t>
  </si>
  <si>
    <t>Real L2 (ppm)</t>
  </si>
  <si>
    <t xml:space="preserve">Red/box indicates values which need to be entered </t>
  </si>
  <si>
    <t>Actual concentrations for calibration curve (ppb)</t>
  </si>
  <si>
    <t>File:</t>
  </si>
  <si>
    <t>Sample:</t>
  </si>
  <si>
    <t>Misc Info:</t>
  </si>
  <si>
    <t>Date/Time:</t>
  </si>
  <si>
    <t>ALS vial:</t>
  </si>
  <si>
    <t>Method:</t>
  </si>
  <si>
    <t>Conc (ppm) &gt;&gt;&gt;</t>
  </si>
  <si>
    <t>Std1</t>
  </si>
  <si>
    <t>Std2</t>
  </si>
  <si>
    <t>Std3</t>
  </si>
  <si>
    <t>Std4</t>
  </si>
  <si>
    <t>Std5</t>
  </si>
  <si>
    <t>Std6</t>
  </si>
  <si>
    <t>QC1</t>
  </si>
  <si>
    <t>QCL4</t>
  </si>
  <si>
    <t>Adj. R2 (rho)</t>
  </si>
  <si>
    <t>Diluting to 2 mL (5x)</t>
  </si>
  <si>
    <t>Sample Name</t>
  </si>
  <si>
    <t>Sample #</t>
  </si>
  <si>
    <t>Mass Sample (g)</t>
  </si>
  <si>
    <t>Before nitric</t>
  </si>
  <si>
    <t>After nitric</t>
  </si>
  <si>
    <t>Mass of 3M nitric added</t>
  </si>
  <si>
    <t>Total Mass (g)</t>
  </si>
  <si>
    <t>Total Mass (kg)</t>
  </si>
  <si>
    <t>Sample Mass (mg)</t>
  </si>
  <si>
    <t>Volume of Nitric (mL)</t>
  </si>
  <si>
    <t>Conc Sample in Sol (ppm)</t>
  </si>
  <si>
    <t>Desired Dilution Factor</t>
  </si>
  <si>
    <t>Total Volume (mL)</t>
  </si>
  <si>
    <t>Sample Vol (μL)</t>
  </si>
  <si>
    <t>Sample Mass (g)</t>
  </si>
  <si>
    <t>Required Nitric (mL)</t>
  </si>
  <si>
    <t>Mass Nitric (g)</t>
  </si>
  <si>
    <t>Total Weight (g)</t>
  </si>
  <si>
    <t>New Density</t>
  </si>
  <si>
    <t>B21-133</t>
  </si>
  <si>
    <t>21/17</t>
  </si>
  <si>
    <t>B21-134</t>
  </si>
  <si>
    <t>16/12</t>
  </si>
  <si>
    <t>B21-135</t>
  </si>
  <si>
    <t>11/07</t>
  </si>
  <si>
    <t>B21-136</t>
  </si>
  <si>
    <t>06/02</t>
  </si>
  <si>
    <t>B21-137</t>
  </si>
  <si>
    <t>01/97</t>
  </si>
  <si>
    <t>B21-138</t>
  </si>
  <si>
    <t>96/92</t>
  </si>
  <si>
    <t>B21-139</t>
  </si>
  <si>
    <t>91/87</t>
  </si>
  <si>
    <t>B21-140</t>
  </si>
  <si>
    <t>86/82</t>
  </si>
  <si>
    <t>B21-141</t>
  </si>
  <si>
    <t>81/77</t>
  </si>
  <si>
    <t>B21-142</t>
  </si>
  <si>
    <t>76/72</t>
  </si>
  <si>
    <t>B21-143</t>
  </si>
  <si>
    <t>Blank</t>
  </si>
  <si>
    <t>B21-146</t>
  </si>
  <si>
    <r>
      <t>Nitric Acid Den. (g/mL at 20</t>
    </r>
    <r>
      <rPr>
        <sz val="11"/>
        <color theme="1"/>
        <rFont val="Calibri"/>
        <family val="2"/>
      </rPr>
      <t>°C)</t>
    </r>
  </si>
  <si>
    <t>Final Disolving volume (mL)</t>
  </si>
  <si>
    <t>Miller Nitric Density (g/mL)</t>
  </si>
  <si>
    <t>Desired Total Volume (mL)</t>
  </si>
  <si>
    <t xml:space="preserve">Reqired NO3 balance </t>
  </si>
  <si>
    <t>NO3 Added</t>
  </si>
  <si>
    <t>Total DF</t>
  </si>
  <si>
    <t>L3A</t>
  </si>
  <si>
    <t>L4A</t>
  </si>
  <si>
    <t>L5A</t>
  </si>
  <si>
    <t>L6A</t>
  </si>
  <si>
    <t>L7A</t>
  </si>
  <si>
    <t>L5B</t>
  </si>
  <si>
    <t>BELOW=OBSOLETE (IGNORE)</t>
  </si>
  <si>
    <t>From semi-quant:</t>
  </si>
  <si>
    <t>Hypothetical dilutions:</t>
  </si>
  <si>
    <t>Q7: Intermediate dilution (Only for those in green)</t>
  </si>
  <si>
    <t>Actual</t>
  </si>
  <si>
    <t>L7: Intermediate dilution (Only for those in green)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</si>
</sst>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00"/>
    <numFmt numFmtId="166" formatCode="0.00000"/>
    <numFmt numFmtId="167" formatCode="0.000000"/>
    <numFmt numFmtId="168" formatCode="0.00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bscript"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2" fontId="3" fillId="10" borderId="0" xfId="0" applyNumberFormat="1" applyFont="1" applyFill="1" applyAlignment="1">
      <alignment horizontal="center" vertical="center"/>
    </xf>
    <xf numFmtId="1" fontId="3" fillId="10" borderId="0" xfId="0" applyNumberFormat="1" applyFont="1" applyFill="1" applyAlignment="1">
      <alignment horizontal="center" vertical="center"/>
    </xf>
    <xf numFmtId="1" fontId="3" fillId="10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/>
    </xf>
    <xf numFmtId="0" fontId="6" fillId="10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6" fillId="10" borderId="1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10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3" fillId="10" borderId="2" xfId="0" applyNumberFormat="1" applyFont="1" applyFill="1" applyBorder="1" applyAlignment="1">
      <alignment horizontal="center" vertical="center"/>
    </xf>
    <xf numFmtId="1" fontId="3" fillId="10" borderId="2" xfId="0" applyNumberFormat="1" applyFont="1" applyFill="1" applyBorder="1" applyAlignment="1">
      <alignment horizontal="center" vertical="center"/>
    </xf>
    <xf numFmtId="1" fontId="3" fillId="10" borderId="3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2" fontId="3" fillId="10" borderId="10" xfId="0" applyNumberFormat="1" applyFont="1" applyFill="1" applyBorder="1" applyAlignment="1">
      <alignment horizontal="center" vertical="center"/>
    </xf>
    <xf numFmtId="1" fontId="3" fillId="10" borderId="10" xfId="0" applyNumberFormat="1" applyFont="1" applyFill="1" applyBorder="1" applyAlignment="1">
      <alignment horizontal="center" vertical="center"/>
    </xf>
    <xf numFmtId="1" fontId="3" fillId="10" borderId="1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64" fontId="3" fillId="10" borderId="13" xfId="0" applyNumberFormat="1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1" fontId="3" fillId="10" borderId="13" xfId="0" applyNumberFormat="1" applyFont="1" applyFill="1" applyBorder="1" applyAlignment="1">
      <alignment horizontal="center" vertical="center"/>
    </xf>
    <xf numFmtId="1" fontId="3" fillId="10" borderId="14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165" fontId="6" fillId="10" borderId="0" xfId="0" applyNumberFormat="1" applyFont="1" applyFill="1" applyAlignment="1">
      <alignment horizontal="left" vertical="center"/>
    </xf>
    <xf numFmtId="43" fontId="0" fillId="0" borderId="0" xfId="1" applyFont="1"/>
    <xf numFmtId="1" fontId="0" fillId="0" borderId="0" xfId="0" applyNumberFormat="1"/>
    <xf numFmtId="0" fontId="0" fillId="11" borderId="0" xfId="0" applyFill="1"/>
    <xf numFmtId="1" fontId="0" fillId="11" borderId="0" xfId="0" applyNumberFormat="1" applyFill="1"/>
    <xf numFmtId="43" fontId="0" fillId="11" borderId="0" xfId="1" applyFont="1" applyFill="1"/>
    <xf numFmtId="43" fontId="0" fillId="11" borderId="15" xfId="1" applyFont="1" applyFill="1" applyBorder="1"/>
    <xf numFmtId="43" fontId="0" fillId="0" borderId="15" xfId="1" applyFont="1" applyBorder="1"/>
    <xf numFmtId="43" fontId="0" fillId="0" borderId="0" xfId="0" applyNumberFormat="1"/>
    <xf numFmtId="0" fontId="4" fillId="12" borderId="0" xfId="0" applyFont="1" applyFill="1"/>
    <xf numFmtId="0" fontId="4" fillId="12" borderId="0" xfId="0" applyFont="1" applyFill="1" applyAlignment="1">
      <alignment vertical="center"/>
    </xf>
    <xf numFmtId="0" fontId="7" fillId="13" borderId="0" xfId="0" applyFont="1" applyFill="1" applyAlignment="1">
      <alignment vertic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9" fillId="0" borderId="15" xfId="0" applyFont="1" applyBorder="1"/>
    <xf numFmtId="2" fontId="0" fillId="0" borderId="0" xfId="0" applyNumberFormat="1"/>
    <xf numFmtId="166" fontId="9" fillId="0" borderId="15" xfId="0" applyNumberFormat="1" applyFont="1" applyBorder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14" borderId="0" xfId="0" applyFill="1"/>
    <xf numFmtId="1" fontId="3" fillId="0" borderId="0" xfId="0" applyNumberFormat="1" applyFont="1" applyAlignment="1">
      <alignment horizontal="right" vertical="center"/>
    </xf>
    <xf numFmtId="0" fontId="11" fillId="0" borderId="0" xfId="0" applyFont="1"/>
    <xf numFmtId="168" fontId="0" fillId="0" borderId="0" xfId="1" applyNumberFormat="1" applyFont="1"/>
    <xf numFmtId="168" fontId="0" fillId="0" borderId="0" xfId="0" applyNumberFormat="1"/>
    <xf numFmtId="0" fontId="0" fillId="0" borderId="0" xfId="0" applyAlignment="1">
      <alignment horizontal="left" vertical="center"/>
    </xf>
    <xf numFmtId="0" fontId="0" fillId="15" borderId="0" xfId="0" applyFill="1"/>
    <xf numFmtId="166" fontId="12" fillId="16" borderId="15" xfId="0" applyNumberFormat="1" applyFont="1" applyFill="1" applyBorder="1"/>
    <xf numFmtId="168" fontId="12" fillId="16" borderId="15" xfId="0" applyNumberFormat="1" applyFont="1" applyFill="1" applyBorder="1"/>
    <xf numFmtId="0" fontId="3" fillId="12" borderId="0" xfId="0" applyFont="1" applyFill="1"/>
    <xf numFmtId="2" fontId="3" fillId="0" borderId="0" xfId="0" applyNumberFormat="1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" fontId="3" fillId="0" borderId="0" xfId="0" applyNumberFormat="1" applyFont="1"/>
    <xf numFmtId="0" fontId="6" fillId="0" borderId="0" xfId="0" applyFont="1"/>
    <xf numFmtId="0" fontId="13" fillId="0" borderId="0" xfId="0" applyFont="1" applyAlignment="1">
      <alignment vertical="center"/>
    </xf>
    <xf numFmtId="168" fontId="6" fillId="0" borderId="0" xfId="0" applyNumberFormat="1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5" fillId="16" borderId="0" xfId="0" applyFont="1" applyFill="1"/>
    <xf numFmtId="0" fontId="0" fillId="0" borderId="0" xfId="0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right" vertical="center"/>
    </xf>
    <xf numFmtId="49" fontId="0" fillId="0" borderId="0" xfId="0" applyNumberFormat="1"/>
    <xf numFmtId="0" fontId="9" fillId="0" borderId="4" xfId="0" applyFont="1" applyBorder="1"/>
    <xf numFmtId="168" fontId="9" fillId="0" borderId="16" xfId="0" applyNumberFormat="1" applyFont="1" applyBorder="1"/>
    <xf numFmtId="49" fontId="15" fillId="17" borderId="0" xfId="0" applyNumberFormat="1" applyFont="1" applyFill="1"/>
    <xf numFmtId="0" fontId="15" fillId="17" borderId="0" xfId="0" applyFont="1" applyFill="1"/>
    <xf numFmtId="0" fontId="15" fillId="17" borderId="4" xfId="0" applyFont="1" applyFill="1" applyBorder="1"/>
    <xf numFmtId="168" fontId="15" fillId="17" borderId="0" xfId="0" applyNumberFormat="1" applyFont="1" applyFill="1"/>
    <xf numFmtId="0" fontId="0" fillId="0" borderId="15" xfId="0" applyBorder="1"/>
    <xf numFmtId="166" fontId="9" fillId="0" borderId="16" xfId="0" applyNumberFormat="1" applyFont="1" applyBorder="1"/>
    <xf numFmtId="0" fontId="9" fillId="0" borderId="17" xfId="0" applyFont="1" applyBorder="1"/>
    <xf numFmtId="0" fontId="9" fillId="0" borderId="7" xfId="0" applyFont="1" applyBorder="1"/>
    <xf numFmtId="0" fontId="15" fillId="0" borderId="0" xfId="0" applyFont="1"/>
    <xf numFmtId="43" fontId="0" fillId="0" borderId="0" xfId="1" applyFont="1" applyFill="1" applyBorder="1"/>
    <xf numFmtId="0" fontId="0" fillId="0" borderId="0" xfId="0" applyFill="1"/>
    <xf numFmtId="0" fontId="0" fillId="0" borderId="1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quotePrefix="1" applyFill="1" applyBorder="1" applyAlignment="1">
      <alignment horizontal="right"/>
    </xf>
    <xf numFmtId="43" fontId="0" fillId="0" borderId="0" xfId="0" applyNumberFormat="1" applyFill="1" applyBorder="1" applyAlignment="1">
      <alignment horizontal="right"/>
    </xf>
    <xf numFmtId="168" fontId="9" fillId="0" borderId="16" xfId="0" applyNumberFormat="1" applyFont="1" applyFill="1" applyBorder="1"/>
    <xf numFmtId="0" fontId="15" fillId="0" borderId="0" xfId="0" applyFont="1" applyFill="1"/>
    <xf numFmtId="168" fontId="15" fillId="0" borderId="16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/>
    <xf numFmtId="49" fontId="0" fillId="0" borderId="16" xfId="0" applyNumberFormat="1" applyFill="1" applyBorder="1"/>
    <xf numFmtId="0" fontId="9" fillId="0" borderId="16" xfId="0" applyFont="1" applyFill="1" applyBorder="1"/>
    <xf numFmtId="168" fontId="0" fillId="0" borderId="16" xfId="0" applyNumberFormat="1" applyFill="1" applyBorder="1"/>
    <xf numFmtId="49" fontId="15" fillId="0" borderId="16" xfId="0" applyNumberFormat="1" applyFont="1" applyFill="1" applyBorder="1"/>
    <xf numFmtId="0" fontId="15" fillId="0" borderId="16" xfId="0" applyFont="1" applyFill="1" applyBorder="1"/>
    <xf numFmtId="0" fontId="2" fillId="0" borderId="0" xfId="0" applyFont="1" applyFill="1"/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utionMo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od Standards (Obselete)"/>
      <sheetName val="Calibration (Obselete)"/>
      <sheetName val="STD set A"/>
      <sheetName val="STD set B"/>
      <sheetName val="Cal A"/>
      <sheetName val="Cal B"/>
      <sheetName val="Unknowns"/>
      <sheetName val="DF"/>
      <sheetName val="Possible Unknown Conc. "/>
      <sheetName val="ICP-MS results"/>
      <sheetName val="Data Reduction"/>
      <sheetName val="Website data"/>
      <sheetName val="Graphs"/>
      <sheetName val="Culled Data"/>
      <sheetName val="Cal Regression"/>
      <sheetName val="NIST 1643f_10x"/>
      <sheetName val="Regression r"/>
    </sheetNames>
    <sheetDataSet>
      <sheetData sheetId="0">
        <row r="11">
          <cell r="G11">
            <v>7.1259696157283292</v>
          </cell>
          <cell r="I11">
            <v>1.045425878908897</v>
          </cell>
        </row>
        <row r="12">
          <cell r="G12">
            <v>24.372564789991063</v>
          </cell>
        </row>
        <row r="13">
          <cell r="G13">
            <v>32.351027703306521</v>
          </cell>
        </row>
        <row r="14">
          <cell r="G14">
            <v>0.1562904378909741</v>
          </cell>
        </row>
        <row r="15">
          <cell r="G15">
            <v>0.19017158176943696</v>
          </cell>
        </row>
        <row r="16">
          <cell r="G16">
            <v>2.9618677390527256E-2</v>
          </cell>
        </row>
        <row r="22">
          <cell r="B22">
            <v>1.012</v>
          </cell>
        </row>
      </sheetData>
      <sheetData sheetId="1">
        <row r="2">
          <cell r="E2">
            <v>99860</v>
          </cell>
        </row>
        <row r="22">
          <cell r="Y22">
            <v>186.27360923314714</v>
          </cell>
          <cell r="AF22">
            <v>5.0537200000000002</v>
          </cell>
        </row>
        <row r="61">
          <cell r="AF61">
            <v>5.0669500000000003</v>
          </cell>
        </row>
      </sheetData>
      <sheetData sheetId="2">
        <row r="4">
          <cell r="D4">
            <v>99930</v>
          </cell>
        </row>
        <row r="6">
          <cell r="D6">
            <v>20130</v>
          </cell>
        </row>
        <row r="7">
          <cell r="H7">
            <v>1.0169999999999999</v>
          </cell>
          <cell r="J7">
            <v>1.091</v>
          </cell>
        </row>
        <row r="10">
          <cell r="D10">
            <v>20120</v>
          </cell>
        </row>
        <row r="12">
          <cell r="D12">
            <v>20240</v>
          </cell>
        </row>
        <row r="13">
          <cell r="D13">
            <v>99960</v>
          </cell>
        </row>
        <row r="14">
          <cell r="D14">
            <v>99860</v>
          </cell>
        </row>
        <row r="15">
          <cell r="D15">
            <v>20130</v>
          </cell>
        </row>
        <row r="16">
          <cell r="D16">
            <v>20000</v>
          </cell>
        </row>
        <row r="17">
          <cell r="D17">
            <v>20090</v>
          </cell>
        </row>
        <row r="19">
          <cell r="D19">
            <v>20130</v>
          </cell>
        </row>
        <row r="20">
          <cell r="D20">
            <v>99840</v>
          </cell>
        </row>
        <row r="25">
          <cell r="D25">
            <v>100200</v>
          </cell>
        </row>
        <row r="30">
          <cell r="D30">
            <v>10000000</v>
          </cell>
        </row>
        <row r="32">
          <cell r="D32">
            <v>4999000</v>
          </cell>
        </row>
        <row r="33">
          <cell r="D33">
            <v>9999000</v>
          </cell>
        </row>
      </sheetData>
      <sheetData sheetId="3">
        <row r="7">
          <cell r="H7">
            <v>1.012</v>
          </cell>
          <cell r="J7">
            <v>1.081</v>
          </cell>
        </row>
      </sheetData>
      <sheetData sheetId="4"/>
      <sheetData sheetId="5">
        <row r="3">
          <cell r="T3">
            <v>9.4270244468895719</v>
          </cell>
        </row>
        <row r="4">
          <cell r="T4">
            <v>9.4270244468895719</v>
          </cell>
        </row>
        <row r="5">
          <cell r="T5">
            <v>9.4270244468895719</v>
          </cell>
        </row>
        <row r="6">
          <cell r="T6">
            <v>9.4270244468895719</v>
          </cell>
        </row>
        <row r="7">
          <cell r="T7">
            <v>9.4270244468895719</v>
          </cell>
        </row>
        <row r="8">
          <cell r="T8">
            <v>9.4270244468895719</v>
          </cell>
        </row>
        <row r="12">
          <cell r="AG12">
            <v>10.121600283014743</v>
          </cell>
        </row>
        <row r="13">
          <cell r="AG13">
            <v>10.121600283014743</v>
          </cell>
        </row>
        <row r="14">
          <cell r="AG14">
            <v>10.121600283014743</v>
          </cell>
        </row>
        <row r="15">
          <cell r="AG15">
            <v>10.121600283014743</v>
          </cell>
        </row>
        <row r="16">
          <cell r="AG16">
            <v>10.121600283014743</v>
          </cell>
        </row>
        <row r="17">
          <cell r="AG17">
            <v>10.121600283014743</v>
          </cell>
        </row>
        <row r="21">
          <cell r="AG21">
            <v>10.120016000325307</v>
          </cell>
        </row>
        <row r="22">
          <cell r="AG22">
            <v>10.120016000325307</v>
          </cell>
        </row>
        <row r="23">
          <cell r="AG23">
            <v>10.120016000325307</v>
          </cell>
        </row>
        <row r="24">
          <cell r="AG24">
            <v>10.120016000325307</v>
          </cell>
        </row>
        <row r="25">
          <cell r="AG25">
            <v>10.120016000325307</v>
          </cell>
        </row>
        <row r="26">
          <cell r="AG26">
            <v>10.120016000325307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C55C3-FA5E-374C-91F3-3FAC3EDA7E46}">
  <dimension ref="A1:O37"/>
  <sheetViews>
    <sheetView workbookViewId="0">
      <selection activeCell="F30" sqref="F30"/>
    </sheetView>
  </sheetViews>
  <sheetFormatPr baseColWidth="10" defaultColWidth="11.5" defaultRowHeight="16" x14ac:dyDescent="0.2"/>
  <cols>
    <col min="8" max="8" width="26" bestFit="1" customWidth="1"/>
    <col min="10" max="10" width="23.6640625" bestFit="1" customWidth="1"/>
  </cols>
  <sheetData>
    <row r="1" spans="1:15" ht="17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x14ac:dyDescent="0.2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"/>
      <c r="G2" s="5"/>
      <c r="H2" s="6" t="s">
        <v>5</v>
      </c>
      <c r="I2" s="7" t="s">
        <v>6</v>
      </c>
      <c r="J2" s="8" t="s">
        <v>7</v>
      </c>
      <c r="K2" s="9" t="s">
        <v>8</v>
      </c>
      <c r="L2" s="10" t="s">
        <v>9</v>
      </c>
      <c r="M2" s="11" t="s">
        <v>10</v>
      </c>
      <c r="N2" s="12" t="s">
        <v>11</v>
      </c>
      <c r="O2" s="13" t="s">
        <v>12</v>
      </c>
    </row>
    <row r="3" spans="1:15" x14ac:dyDescent="0.2">
      <c r="A3" s="14" t="s">
        <v>13</v>
      </c>
      <c r="B3" s="15">
        <v>20</v>
      </c>
      <c r="C3" s="15">
        <v>0.1</v>
      </c>
      <c r="D3" s="16">
        <v>20000</v>
      </c>
      <c r="E3" s="17">
        <v>100</v>
      </c>
      <c r="F3" s="1"/>
      <c r="G3" s="18" t="s">
        <v>14</v>
      </c>
      <c r="H3" s="19" t="s">
        <v>15</v>
      </c>
      <c r="I3" s="20" t="s">
        <v>16</v>
      </c>
      <c r="J3" s="19" t="s">
        <v>17</v>
      </c>
      <c r="K3" s="20" t="s">
        <v>18</v>
      </c>
      <c r="L3" s="19" t="s">
        <v>19</v>
      </c>
      <c r="M3" s="20" t="s">
        <v>20</v>
      </c>
      <c r="N3" s="19" t="s">
        <v>21</v>
      </c>
      <c r="O3" s="19" t="s">
        <v>22</v>
      </c>
    </row>
    <row r="4" spans="1:15" x14ac:dyDescent="0.2">
      <c r="A4" s="14" t="s">
        <v>23</v>
      </c>
      <c r="B4" s="15">
        <v>99.83</v>
      </c>
      <c r="C4" s="15">
        <v>0.5</v>
      </c>
      <c r="D4" s="16">
        <v>99830</v>
      </c>
      <c r="E4" s="17">
        <v>500</v>
      </c>
      <c r="F4" s="1"/>
      <c r="G4" s="18" t="s">
        <v>24</v>
      </c>
      <c r="H4" s="19" t="s">
        <v>25</v>
      </c>
      <c r="I4" s="20" t="s">
        <v>26</v>
      </c>
      <c r="J4" s="19" t="s">
        <v>27</v>
      </c>
      <c r="K4" s="20" t="s">
        <v>28</v>
      </c>
      <c r="L4" s="19" t="s">
        <v>29</v>
      </c>
      <c r="M4" s="20" t="s">
        <v>30</v>
      </c>
      <c r="N4" s="19" t="s">
        <v>31</v>
      </c>
      <c r="O4" s="19" t="s">
        <v>32</v>
      </c>
    </row>
    <row r="5" spans="1:15" x14ac:dyDescent="0.2">
      <c r="A5" s="14" t="s">
        <v>33</v>
      </c>
      <c r="B5" s="15">
        <v>99.87</v>
      </c>
      <c r="C5" s="15">
        <v>0.5</v>
      </c>
      <c r="D5" s="16">
        <v>99870</v>
      </c>
      <c r="E5" s="17">
        <v>500</v>
      </c>
      <c r="F5" s="1"/>
      <c r="G5" s="18" t="s">
        <v>34</v>
      </c>
      <c r="H5" s="19" t="s">
        <v>35</v>
      </c>
      <c r="I5" s="20" t="s">
        <v>36</v>
      </c>
      <c r="J5" s="19" t="s">
        <v>37</v>
      </c>
      <c r="K5" s="20" t="s">
        <v>38</v>
      </c>
      <c r="L5" s="19" t="s">
        <v>39</v>
      </c>
      <c r="M5" s="20" t="s">
        <v>40</v>
      </c>
      <c r="N5" s="19" t="s">
        <v>41</v>
      </c>
      <c r="O5" s="19"/>
    </row>
    <row r="6" spans="1:15" x14ac:dyDescent="0.2">
      <c r="A6" s="14" t="s">
        <v>42</v>
      </c>
      <c r="B6" s="15">
        <v>19.989999999999998</v>
      </c>
      <c r="C6" s="15">
        <v>0.1</v>
      </c>
      <c r="D6" s="16">
        <v>19990</v>
      </c>
      <c r="E6" s="17">
        <v>100</v>
      </c>
      <c r="F6" s="1"/>
      <c r="G6" s="18" t="s">
        <v>43</v>
      </c>
      <c r="H6" s="19" t="s">
        <v>44</v>
      </c>
      <c r="I6" s="20" t="s">
        <v>45</v>
      </c>
      <c r="J6" s="19" t="s">
        <v>46</v>
      </c>
      <c r="K6" s="20" t="s">
        <v>44</v>
      </c>
      <c r="L6" s="19" t="s">
        <v>44</v>
      </c>
      <c r="M6" s="20" t="s">
        <v>47</v>
      </c>
      <c r="N6" s="19" t="s">
        <v>44</v>
      </c>
      <c r="O6" s="19"/>
    </row>
    <row r="7" spans="1:15" x14ac:dyDescent="0.2">
      <c r="A7" s="14" t="s">
        <v>48</v>
      </c>
      <c r="B7" s="15">
        <v>20.010000000000002</v>
      </c>
      <c r="C7" s="15">
        <v>0.1</v>
      </c>
      <c r="D7" s="16">
        <v>20010</v>
      </c>
      <c r="E7" s="17">
        <v>100</v>
      </c>
      <c r="F7" s="1"/>
      <c r="G7" s="18" t="s">
        <v>49</v>
      </c>
      <c r="H7" s="19">
        <v>1.012</v>
      </c>
      <c r="I7" s="20">
        <v>1.016</v>
      </c>
      <c r="J7" s="19">
        <v>1.081</v>
      </c>
      <c r="K7" s="20">
        <v>1.0024</v>
      </c>
      <c r="L7" s="19">
        <v>1.0058</v>
      </c>
      <c r="M7" s="20">
        <v>1.0354000000000001</v>
      </c>
      <c r="N7" s="19">
        <v>1.022</v>
      </c>
      <c r="O7" s="19">
        <v>1.012</v>
      </c>
    </row>
    <row r="8" spans="1:15" ht="17" thickBot="1" x14ac:dyDescent="0.25">
      <c r="A8" s="14" t="s">
        <v>50</v>
      </c>
      <c r="B8" s="15">
        <v>20.010000000000002</v>
      </c>
      <c r="C8" s="15">
        <v>0.1</v>
      </c>
      <c r="D8" s="16">
        <v>20010</v>
      </c>
      <c r="E8" s="17">
        <v>100</v>
      </c>
      <c r="F8" s="1"/>
      <c r="G8" s="21" t="s">
        <v>51</v>
      </c>
      <c r="H8" s="22">
        <v>19.899999999999999</v>
      </c>
      <c r="I8" s="23">
        <v>21.5</v>
      </c>
      <c r="J8" s="22">
        <v>20.7</v>
      </c>
      <c r="K8" s="23" t="s">
        <v>52</v>
      </c>
      <c r="L8" s="22" t="s">
        <v>52</v>
      </c>
      <c r="M8" s="23" t="s">
        <v>52</v>
      </c>
      <c r="N8" s="22">
        <v>19.7</v>
      </c>
      <c r="O8" s="22" t="s">
        <v>52</v>
      </c>
    </row>
    <row r="9" spans="1:15" x14ac:dyDescent="0.2">
      <c r="A9" s="14" t="s">
        <v>53</v>
      </c>
      <c r="B9" s="15">
        <v>20.010000000000002</v>
      </c>
      <c r="C9" s="15">
        <v>0.1</v>
      </c>
      <c r="D9" s="16">
        <v>20010</v>
      </c>
      <c r="E9" s="17">
        <v>100</v>
      </c>
      <c r="F9" s="24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4" t="s">
        <v>54</v>
      </c>
      <c r="B10" s="15">
        <v>20</v>
      </c>
      <c r="C10" s="15">
        <v>0.1</v>
      </c>
      <c r="D10" s="16">
        <v>20000</v>
      </c>
      <c r="E10" s="17">
        <v>100</v>
      </c>
      <c r="F10" s="24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4" t="s">
        <v>55</v>
      </c>
      <c r="B11" s="15">
        <v>19.98</v>
      </c>
      <c r="C11" s="15">
        <v>0.1</v>
      </c>
      <c r="D11" s="16">
        <v>19980</v>
      </c>
      <c r="E11" s="17">
        <v>100</v>
      </c>
      <c r="F11" s="24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4" t="s">
        <v>56</v>
      </c>
      <c r="B12" s="15">
        <v>20.02</v>
      </c>
      <c r="C12" s="15">
        <v>0.1</v>
      </c>
      <c r="D12" s="16">
        <v>20020</v>
      </c>
      <c r="E12" s="17">
        <v>100</v>
      </c>
      <c r="F12" s="24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4" t="s">
        <v>57</v>
      </c>
      <c r="B13" s="15">
        <v>99.98</v>
      </c>
      <c r="C13" s="15">
        <v>0.5</v>
      </c>
      <c r="D13" s="16">
        <v>99980</v>
      </c>
      <c r="E13" s="17">
        <v>500</v>
      </c>
      <c r="F13" s="24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4" t="s">
        <v>58</v>
      </c>
      <c r="B14" s="25">
        <v>100.1</v>
      </c>
      <c r="C14" s="15">
        <v>0.5</v>
      </c>
      <c r="D14" s="16">
        <v>100100</v>
      </c>
      <c r="E14" s="17">
        <v>500</v>
      </c>
      <c r="F14" s="24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4" t="s">
        <v>59</v>
      </c>
      <c r="B15" s="15">
        <v>20</v>
      </c>
      <c r="C15" s="15">
        <v>0.1</v>
      </c>
      <c r="D15" s="16">
        <v>20000</v>
      </c>
      <c r="E15" s="17">
        <v>100</v>
      </c>
      <c r="F15" s="24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14" t="s">
        <v>60</v>
      </c>
      <c r="B16" s="15">
        <v>20.010000000000002</v>
      </c>
      <c r="C16" s="15">
        <v>0.1</v>
      </c>
      <c r="D16" s="16">
        <v>20010</v>
      </c>
      <c r="E16" s="17">
        <v>100</v>
      </c>
      <c r="F16" s="24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14" t="s">
        <v>61</v>
      </c>
      <c r="B17" s="15">
        <v>19.89</v>
      </c>
      <c r="C17" s="15">
        <v>0.1</v>
      </c>
      <c r="D17" s="16">
        <v>19890</v>
      </c>
      <c r="E17" s="17">
        <v>100</v>
      </c>
      <c r="F17" s="24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4" t="s">
        <v>62</v>
      </c>
      <c r="B18" s="15">
        <v>19.989999999999998</v>
      </c>
      <c r="C18" s="15">
        <v>0.1</v>
      </c>
      <c r="D18" s="16">
        <v>19990</v>
      </c>
      <c r="E18" s="17">
        <v>100</v>
      </c>
      <c r="F18" s="24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">
      <c r="A19" s="14" t="s">
        <v>63</v>
      </c>
      <c r="B19" s="15">
        <v>20</v>
      </c>
      <c r="C19" s="15">
        <v>0.1</v>
      </c>
      <c r="D19" s="16">
        <v>20000</v>
      </c>
      <c r="E19" s="17">
        <v>100</v>
      </c>
      <c r="F19" s="24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4" t="s">
        <v>64</v>
      </c>
      <c r="B20" s="15">
        <v>99.95</v>
      </c>
      <c r="C20" s="15">
        <v>0.5</v>
      </c>
      <c r="D20" s="16">
        <v>99950</v>
      </c>
      <c r="E20" s="17">
        <v>500</v>
      </c>
      <c r="F20" s="24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14" t="s">
        <v>65</v>
      </c>
      <c r="B21" s="15">
        <v>19.98</v>
      </c>
      <c r="C21" s="15">
        <v>0.1</v>
      </c>
      <c r="D21" s="16">
        <v>19980</v>
      </c>
      <c r="E21" s="17">
        <v>100</v>
      </c>
      <c r="F21" s="24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4" t="s">
        <v>66</v>
      </c>
      <c r="B22" s="15">
        <v>20.02</v>
      </c>
      <c r="C22" s="15">
        <v>0.1</v>
      </c>
      <c r="D22" s="16">
        <v>20020</v>
      </c>
      <c r="E22" s="17">
        <v>100</v>
      </c>
      <c r="F22" s="24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4" t="s">
        <v>67</v>
      </c>
      <c r="B23" s="15">
        <v>19.98</v>
      </c>
      <c r="C23" s="15">
        <v>0.1</v>
      </c>
      <c r="D23" s="16">
        <v>19980</v>
      </c>
      <c r="E23" s="17">
        <v>100</v>
      </c>
      <c r="F23" s="24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4" t="s">
        <v>68</v>
      </c>
      <c r="B24" s="15">
        <v>20.010000000000002</v>
      </c>
      <c r="C24" s="15">
        <v>0.1</v>
      </c>
      <c r="D24" s="16">
        <v>20010</v>
      </c>
      <c r="E24" s="17">
        <v>100</v>
      </c>
      <c r="F24" s="24"/>
      <c r="G24" s="1"/>
      <c r="H24" s="1"/>
      <c r="I24" s="1"/>
      <c r="J24" s="1"/>
      <c r="K24" s="1"/>
      <c r="L24" s="1"/>
      <c r="M24" s="1"/>
      <c r="N24" s="1"/>
      <c r="O24" s="1"/>
    </row>
    <row r="25" spans="1:15" ht="17" thickBot="1" x14ac:dyDescent="0.25">
      <c r="A25" s="14" t="s">
        <v>69</v>
      </c>
      <c r="B25" s="15">
        <v>99.92</v>
      </c>
      <c r="C25" s="15">
        <v>0.5</v>
      </c>
      <c r="D25" s="16">
        <v>99920</v>
      </c>
      <c r="E25" s="17">
        <v>500</v>
      </c>
      <c r="F25" s="24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26" t="s">
        <v>70</v>
      </c>
      <c r="B26" s="27">
        <v>20</v>
      </c>
      <c r="C26" s="27">
        <v>0.1</v>
      </c>
      <c r="D26" s="28">
        <v>20000</v>
      </c>
      <c r="E26" s="29">
        <v>100</v>
      </c>
      <c r="F26" s="24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30" t="s">
        <v>71</v>
      </c>
      <c r="B27" s="15">
        <v>20.010000000000002</v>
      </c>
      <c r="C27" s="15">
        <v>0.1</v>
      </c>
      <c r="D27" s="16">
        <v>20010</v>
      </c>
      <c r="E27" s="17">
        <v>100</v>
      </c>
      <c r="F27" s="24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30" t="s">
        <v>72</v>
      </c>
      <c r="B28" s="15">
        <v>19.97</v>
      </c>
      <c r="C28" s="15">
        <v>0.1</v>
      </c>
      <c r="D28" s="16">
        <v>19970</v>
      </c>
      <c r="E28" s="17">
        <v>100</v>
      </c>
      <c r="F28" s="24"/>
      <c r="G28" s="1"/>
      <c r="H28" s="1"/>
      <c r="I28" s="1"/>
      <c r="J28" s="1"/>
      <c r="K28" s="1"/>
      <c r="L28" s="1"/>
      <c r="M28" s="1"/>
      <c r="N28" s="1"/>
      <c r="O28" s="1"/>
    </row>
    <row r="29" spans="1:15" ht="17" thickBot="1" x14ac:dyDescent="0.25">
      <c r="A29" s="31" t="s">
        <v>73</v>
      </c>
      <c r="B29" s="32">
        <v>20.07</v>
      </c>
      <c r="C29" s="32">
        <v>0.1</v>
      </c>
      <c r="D29" s="33">
        <v>20070</v>
      </c>
      <c r="E29" s="34">
        <v>100</v>
      </c>
      <c r="F29" s="24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35" t="s">
        <v>74</v>
      </c>
      <c r="B30" s="16">
        <v>10000</v>
      </c>
      <c r="C30" s="36">
        <v>50</v>
      </c>
      <c r="D30" s="16">
        <v>10000000</v>
      </c>
      <c r="E30" s="17">
        <v>50000</v>
      </c>
      <c r="F30" s="24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35" t="s">
        <v>75</v>
      </c>
      <c r="B31" s="16">
        <v>2500</v>
      </c>
      <c r="C31" s="36">
        <v>13</v>
      </c>
      <c r="D31" s="16">
        <v>2500000</v>
      </c>
      <c r="E31" s="17">
        <v>13000</v>
      </c>
      <c r="F31" s="24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35" t="s">
        <v>76</v>
      </c>
      <c r="B32" s="16">
        <v>5000</v>
      </c>
      <c r="C32" s="36">
        <v>25</v>
      </c>
      <c r="D32" s="16">
        <v>5000000</v>
      </c>
      <c r="E32" s="17">
        <v>25000</v>
      </c>
      <c r="F32" s="24"/>
      <c r="G32" s="1"/>
      <c r="H32" s="1"/>
      <c r="I32" s="1"/>
      <c r="J32" s="1"/>
      <c r="K32" s="1"/>
      <c r="L32" s="1"/>
      <c r="M32" s="1"/>
      <c r="N32" s="1"/>
      <c r="O32" s="1"/>
    </row>
    <row r="33" spans="1:15" ht="17" thickBot="1" x14ac:dyDescent="0.25">
      <c r="A33" s="35" t="s">
        <v>77</v>
      </c>
      <c r="B33" s="16">
        <v>10000</v>
      </c>
      <c r="C33" s="36">
        <v>50</v>
      </c>
      <c r="D33" s="16">
        <v>10000000</v>
      </c>
      <c r="E33" s="17">
        <v>50000</v>
      </c>
      <c r="F33" s="24"/>
      <c r="G33" s="1"/>
      <c r="H33" s="1"/>
      <c r="I33" s="1"/>
      <c r="J33" s="1"/>
      <c r="K33" s="1"/>
      <c r="L33" s="1"/>
      <c r="M33" s="1"/>
      <c r="N33" s="1"/>
      <c r="O33" s="1"/>
    </row>
    <row r="34" spans="1:15" ht="17" thickBot="1" x14ac:dyDescent="0.25">
      <c r="A34" s="37" t="s">
        <v>78</v>
      </c>
      <c r="B34" s="38">
        <v>10</v>
      </c>
      <c r="C34" s="39">
        <v>0.1</v>
      </c>
      <c r="D34" s="40">
        <v>10000</v>
      </c>
      <c r="E34" s="41">
        <v>100</v>
      </c>
      <c r="F34" s="24"/>
      <c r="G34" s="1"/>
      <c r="H34" s="1"/>
      <c r="I34" s="1"/>
      <c r="J34" s="1"/>
      <c r="K34" s="1"/>
      <c r="L34" s="1"/>
      <c r="M34" s="1"/>
      <c r="N34" s="1"/>
      <c r="O34" s="1"/>
    </row>
    <row r="35" spans="1:15" ht="17" thickBot="1" x14ac:dyDescent="0.25">
      <c r="A35" s="42" t="s">
        <v>79</v>
      </c>
      <c r="B35" s="25">
        <v>999</v>
      </c>
      <c r="C35" s="25">
        <v>3</v>
      </c>
      <c r="D35" s="16">
        <v>999000</v>
      </c>
      <c r="E35" s="17">
        <v>3000</v>
      </c>
      <c r="F35" s="24"/>
      <c r="G35" s="1"/>
      <c r="H35" s="1"/>
      <c r="I35" s="1"/>
      <c r="J35" s="1"/>
      <c r="K35" s="1"/>
      <c r="L35" s="1"/>
      <c r="M35" s="1"/>
      <c r="N35" s="1"/>
      <c r="O35" s="1"/>
    </row>
    <row r="36" spans="1:15" ht="17" thickBot="1" x14ac:dyDescent="0.25">
      <c r="A36" s="43" t="s">
        <v>20</v>
      </c>
      <c r="B36" s="40">
        <v>9973</v>
      </c>
      <c r="C36" s="39">
        <v>50</v>
      </c>
      <c r="D36" s="40">
        <v>9973000</v>
      </c>
      <c r="E36" s="41">
        <v>50000</v>
      </c>
      <c r="F36" s="24"/>
      <c r="G36" s="1"/>
      <c r="H36" s="1"/>
      <c r="I36" s="1"/>
      <c r="J36" s="1"/>
      <c r="K36" s="1"/>
      <c r="L36" s="1"/>
      <c r="M36" s="1"/>
      <c r="N36" s="1"/>
      <c r="O36" s="1"/>
    </row>
    <row r="37" spans="1:15" ht="17" thickBot="1" x14ac:dyDescent="0.25">
      <c r="A37" s="44" t="s">
        <v>21</v>
      </c>
      <c r="B37" s="32">
        <v>20</v>
      </c>
      <c r="C37" s="32">
        <v>0.1</v>
      </c>
      <c r="D37" s="33">
        <v>20000</v>
      </c>
      <c r="E37" s="34">
        <v>100</v>
      </c>
      <c r="F37" s="24"/>
      <c r="G37" s="1"/>
      <c r="H37" s="1"/>
      <c r="I37" s="1"/>
      <c r="J37" s="1"/>
      <c r="K37" s="1"/>
      <c r="L37" s="1"/>
      <c r="M37" s="1"/>
      <c r="N37" s="1"/>
      <c r="O3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BC1F6-DCDB-074D-B377-6E787DC0EEEB}">
  <dimension ref="A1:O37"/>
  <sheetViews>
    <sheetView workbookViewId="0">
      <selection activeCell="G10" sqref="G10"/>
    </sheetView>
  </sheetViews>
  <sheetFormatPr baseColWidth="10" defaultColWidth="11.5" defaultRowHeight="16" x14ac:dyDescent="0.2"/>
  <cols>
    <col min="8" max="8" width="23.5" bestFit="1" customWidth="1"/>
    <col min="9" max="9" width="29" bestFit="1" customWidth="1"/>
    <col min="10" max="10" width="25.5" bestFit="1" customWidth="1"/>
  </cols>
  <sheetData>
    <row r="1" spans="1:15" ht="17" thickBot="1" x14ac:dyDescent="0.25"/>
    <row r="2" spans="1:15" ht="18" x14ac:dyDescent="0.2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1"/>
      <c r="G2" s="5"/>
      <c r="H2" s="6" t="s">
        <v>5</v>
      </c>
      <c r="I2" s="7" t="s">
        <v>6</v>
      </c>
      <c r="J2" s="8" t="s">
        <v>7</v>
      </c>
      <c r="K2" s="9" t="s">
        <v>8</v>
      </c>
      <c r="L2" s="10" t="s">
        <v>9</v>
      </c>
      <c r="M2" s="11" t="s">
        <v>10</v>
      </c>
      <c r="N2" s="12" t="s">
        <v>11</v>
      </c>
      <c r="O2" s="13" t="s">
        <v>12</v>
      </c>
    </row>
    <row r="3" spans="1:15" x14ac:dyDescent="0.2">
      <c r="A3" s="14" t="s">
        <v>13</v>
      </c>
      <c r="B3" s="15">
        <v>19.89</v>
      </c>
      <c r="C3" s="15">
        <v>0.1</v>
      </c>
      <c r="D3" s="16">
        <v>19890</v>
      </c>
      <c r="E3" s="17">
        <v>100</v>
      </c>
      <c r="F3" s="1"/>
      <c r="G3" s="18" t="s">
        <v>14</v>
      </c>
      <c r="H3" s="19" t="s">
        <v>80</v>
      </c>
      <c r="I3" s="20" t="s">
        <v>81</v>
      </c>
      <c r="J3" s="19" t="s">
        <v>82</v>
      </c>
      <c r="K3" s="20" t="s">
        <v>83</v>
      </c>
      <c r="L3" s="19" t="s">
        <v>83</v>
      </c>
      <c r="M3" s="20" t="s">
        <v>83</v>
      </c>
      <c r="N3" s="19" t="s">
        <v>83</v>
      </c>
      <c r="O3" s="19" t="s">
        <v>84</v>
      </c>
    </row>
    <row r="4" spans="1:15" x14ac:dyDescent="0.2">
      <c r="A4" s="14" t="s">
        <v>23</v>
      </c>
      <c r="B4" s="15">
        <v>99.93</v>
      </c>
      <c r="C4" s="15">
        <v>0.5</v>
      </c>
      <c r="D4" s="16">
        <v>99930</v>
      </c>
      <c r="E4" s="17">
        <v>500</v>
      </c>
      <c r="F4" s="1"/>
      <c r="G4" s="18" t="s">
        <v>24</v>
      </c>
      <c r="H4" s="19" t="s">
        <v>85</v>
      </c>
      <c r="I4" s="20" t="s">
        <v>86</v>
      </c>
      <c r="J4" s="19" t="s">
        <v>87</v>
      </c>
      <c r="K4" s="20" t="s">
        <v>88</v>
      </c>
      <c r="L4" s="19" t="s">
        <v>89</v>
      </c>
      <c r="M4" s="20" t="s">
        <v>90</v>
      </c>
      <c r="N4" s="19" t="s">
        <v>91</v>
      </c>
      <c r="O4" s="19" t="s">
        <v>84</v>
      </c>
    </row>
    <row r="5" spans="1:15" x14ac:dyDescent="0.2">
      <c r="A5" s="14" t="s">
        <v>33</v>
      </c>
      <c r="B5" s="15">
        <v>100.1</v>
      </c>
      <c r="C5" s="15">
        <v>0.5</v>
      </c>
      <c r="D5" s="16">
        <v>100100</v>
      </c>
      <c r="E5" s="17">
        <v>500</v>
      </c>
      <c r="F5" s="1"/>
      <c r="G5" s="18" t="s">
        <v>34</v>
      </c>
      <c r="H5" s="19" t="s">
        <v>92</v>
      </c>
      <c r="I5" s="20" t="s">
        <v>93</v>
      </c>
      <c r="J5" s="19" t="s">
        <v>94</v>
      </c>
      <c r="K5" s="20" t="s">
        <v>95</v>
      </c>
      <c r="L5" s="19" t="s">
        <v>96</v>
      </c>
      <c r="M5" s="20" t="s">
        <v>97</v>
      </c>
      <c r="N5" s="19" t="s">
        <v>98</v>
      </c>
      <c r="O5" s="19" t="s">
        <v>84</v>
      </c>
    </row>
    <row r="6" spans="1:15" x14ac:dyDescent="0.2">
      <c r="A6" s="14" t="s">
        <v>42</v>
      </c>
      <c r="B6" s="15">
        <v>20.13</v>
      </c>
      <c r="C6" s="15">
        <v>0.1</v>
      </c>
      <c r="D6" s="16">
        <v>20130</v>
      </c>
      <c r="E6" s="17">
        <v>100</v>
      </c>
      <c r="F6" s="1"/>
      <c r="G6" s="18" t="s">
        <v>43</v>
      </c>
      <c r="H6" s="19" t="s">
        <v>99</v>
      </c>
      <c r="I6" s="20" t="s">
        <v>100</v>
      </c>
      <c r="J6" s="19" t="s">
        <v>99</v>
      </c>
      <c r="K6" s="20" t="s">
        <v>22</v>
      </c>
      <c r="L6" s="19" t="s">
        <v>99</v>
      </c>
      <c r="M6" s="20" t="s">
        <v>101</v>
      </c>
      <c r="N6" s="19" t="s">
        <v>99</v>
      </c>
      <c r="O6" s="19" t="s">
        <v>22</v>
      </c>
    </row>
    <row r="7" spans="1:15" x14ac:dyDescent="0.2">
      <c r="A7" s="14" t="s">
        <v>48</v>
      </c>
      <c r="B7" s="15">
        <v>20.010000000000002</v>
      </c>
      <c r="C7" s="15">
        <v>0.1</v>
      </c>
      <c r="D7" s="16">
        <v>20010</v>
      </c>
      <c r="E7" s="17">
        <v>100</v>
      </c>
      <c r="F7" s="1"/>
      <c r="G7" s="18" t="s">
        <v>49</v>
      </c>
      <c r="H7" s="19">
        <v>1.0169999999999999</v>
      </c>
      <c r="I7" s="45">
        <v>1.02</v>
      </c>
      <c r="J7" s="19">
        <v>1.091</v>
      </c>
      <c r="K7" s="20">
        <v>1.014</v>
      </c>
      <c r="L7" s="19">
        <v>1.0018</v>
      </c>
      <c r="M7" s="20">
        <v>1.0353000000000001</v>
      </c>
      <c r="N7" s="19">
        <v>1.0349999999999999</v>
      </c>
      <c r="O7" s="19">
        <v>1.012</v>
      </c>
    </row>
    <row r="8" spans="1:15" ht="17" thickBot="1" x14ac:dyDescent="0.25">
      <c r="A8" s="14" t="s">
        <v>50</v>
      </c>
      <c r="B8" s="15">
        <v>20.09</v>
      </c>
      <c r="C8" s="15">
        <v>0.1</v>
      </c>
      <c r="D8" s="16">
        <v>20090</v>
      </c>
      <c r="E8" s="17">
        <v>100</v>
      </c>
      <c r="F8" s="1"/>
      <c r="G8" s="21" t="s">
        <v>51</v>
      </c>
      <c r="H8" s="22">
        <v>19.899999999999999</v>
      </c>
      <c r="I8" s="23">
        <v>21.5</v>
      </c>
      <c r="J8" s="22">
        <v>20.7</v>
      </c>
      <c r="K8" s="23" t="s">
        <v>52</v>
      </c>
      <c r="L8" s="22" t="s">
        <v>52</v>
      </c>
      <c r="M8" s="23" t="s">
        <v>52</v>
      </c>
      <c r="N8" s="22">
        <v>19.7</v>
      </c>
      <c r="O8" s="22" t="s">
        <v>52</v>
      </c>
    </row>
    <row r="9" spans="1:15" x14ac:dyDescent="0.2">
      <c r="A9" s="14" t="s">
        <v>53</v>
      </c>
      <c r="B9" s="15">
        <v>20.21</v>
      </c>
      <c r="C9" s="15">
        <v>0.1</v>
      </c>
      <c r="D9" s="16">
        <v>20210</v>
      </c>
      <c r="E9" s="17">
        <v>100</v>
      </c>
      <c r="F9" s="24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">
      <c r="A10" s="14" t="s">
        <v>54</v>
      </c>
      <c r="B10" s="15">
        <v>20.12</v>
      </c>
      <c r="C10" s="15">
        <v>0.1</v>
      </c>
      <c r="D10" s="16">
        <v>20120</v>
      </c>
      <c r="E10" s="17">
        <v>100</v>
      </c>
      <c r="F10" s="24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">
      <c r="A11" s="14" t="s">
        <v>55</v>
      </c>
      <c r="B11" s="15">
        <v>20.05</v>
      </c>
      <c r="C11" s="15">
        <v>0.1</v>
      </c>
      <c r="D11" s="16">
        <v>20050</v>
      </c>
      <c r="E11" s="17">
        <v>100</v>
      </c>
      <c r="F11" s="24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">
      <c r="A12" s="14" t="s">
        <v>56</v>
      </c>
      <c r="B12" s="15">
        <v>20.239999999999998</v>
      </c>
      <c r="C12" s="15">
        <v>0.1</v>
      </c>
      <c r="D12" s="16">
        <v>20240</v>
      </c>
      <c r="E12" s="17">
        <v>100</v>
      </c>
      <c r="F12" s="24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14" t="s">
        <v>57</v>
      </c>
      <c r="B13" s="15">
        <v>99.96</v>
      </c>
      <c r="C13" s="15">
        <v>0.5</v>
      </c>
      <c r="D13" s="16">
        <v>99960</v>
      </c>
      <c r="E13" s="17">
        <v>500</v>
      </c>
      <c r="F13" s="24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">
      <c r="A14" s="14" t="s">
        <v>58</v>
      </c>
      <c r="B14" s="25">
        <v>99.86</v>
      </c>
      <c r="C14" s="15">
        <v>0.5</v>
      </c>
      <c r="D14" s="16">
        <v>99860</v>
      </c>
      <c r="E14" s="17">
        <v>500</v>
      </c>
      <c r="F14" s="24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">
      <c r="A15" s="14" t="s">
        <v>59</v>
      </c>
      <c r="B15" s="15">
        <v>20.13</v>
      </c>
      <c r="C15" s="15">
        <v>0.1</v>
      </c>
      <c r="D15" s="16">
        <v>20130</v>
      </c>
      <c r="E15" s="17">
        <v>100</v>
      </c>
      <c r="F15" s="24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">
      <c r="A16" s="14" t="s">
        <v>60</v>
      </c>
      <c r="B16" s="15">
        <v>20</v>
      </c>
      <c r="C16" s="15">
        <v>0.1</v>
      </c>
      <c r="D16" s="16">
        <v>20000</v>
      </c>
      <c r="E16" s="17">
        <v>100</v>
      </c>
      <c r="F16" s="24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">
      <c r="A17" s="14" t="s">
        <v>61</v>
      </c>
      <c r="B17" s="15">
        <v>20.09</v>
      </c>
      <c r="C17" s="15">
        <v>0.1</v>
      </c>
      <c r="D17" s="16">
        <v>20090</v>
      </c>
      <c r="E17" s="17">
        <v>100</v>
      </c>
      <c r="F17" s="24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">
      <c r="A18" s="14" t="s">
        <v>62</v>
      </c>
      <c r="B18" s="15">
        <v>19.8</v>
      </c>
      <c r="C18" s="15">
        <v>0.1</v>
      </c>
      <c r="D18" s="16">
        <v>19800</v>
      </c>
      <c r="E18" s="17">
        <v>100</v>
      </c>
      <c r="F18" s="24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">
      <c r="A19" s="14" t="s">
        <v>63</v>
      </c>
      <c r="B19" s="15">
        <v>20.13</v>
      </c>
      <c r="C19" s="15">
        <v>0.1</v>
      </c>
      <c r="D19" s="16">
        <v>20130</v>
      </c>
      <c r="E19" s="17">
        <v>100</v>
      </c>
      <c r="F19" s="24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">
      <c r="A20" s="14" t="s">
        <v>64</v>
      </c>
      <c r="B20" s="15">
        <v>99.84</v>
      </c>
      <c r="C20" s="15">
        <v>0.5</v>
      </c>
      <c r="D20" s="16">
        <v>99840</v>
      </c>
      <c r="E20" s="17">
        <v>500</v>
      </c>
      <c r="F20" s="24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">
      <c r="A21" s="14" t="s">
        <v>65</v>
      </c>
      <c r="B21" s="15">
        <v>19.850000000000001</v>
      </c>
      <c r="C21" s="15">
        <v>0.1</v>
      </c>
      <c r="D21" s="16">
        <v>19850</v>
      </c>
      <c r="E21" s="17">
        <v>100</v>
      </c>
      <c r="F21" s="24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14" t="s">
        <v>66</v>
      </c>
      <c r="B22" s="15">
        <v>20.05</v>
      </c>
      <c r="C22" s="15">
        <v>0.1</v>
      </c>
      <c r="D22" s="16">
        <v>20050</v>
      </c>
      <c r="E22" s="17">
        <v>100</v>
      </c>
      <c r="F22" s="24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">
      <c r="A23" s="14" t="s">
        <v>67</v>
      </c>
      <c r="B23" s="15">
        <v>20.25</v>
      </c>
      <c r="C23" s="15">
        <v>0.1</v>
      </c>
      <c r="D23" s="16">
        <v>20250</v>
      </c>
      <c r="E23" s="17">
        <v>100</v>
      </c>
      <c r="F23" s="24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">
      <c r="A24" s="14" t="s">
        <v>68</v>
      </c>
      <c r="B24" s="15">
        <v>20.23</v>
      </c>
      <c r="C24" s="15">
        <v>0.1</v>
      </c>
      <c r="D24" s="16">
        <v>20230</v>
      </c>
      <c r="E24" s="17">
        <v>100</v>
      </c>
      <c r="F24" s="24"/>
      <c r="G24" s="1"/>
      <c r="H24" s="1"/>
      <c r="I24" s="1"/>
      <c r="J24" s="1"/>
      <c r="K24" s="1"/>
      <c r="L24" s="1"/>
      <c r="M24" s="1"/>
      <c r="N24" s="1"/>
      <c r="O24" s="1"/>
    </row>
    <row r="25" spans="1:15" ht="17" thickBot="1" x14ac:dyDescent="0.25">
      <c r="A25" s="14" t="s">
        <v>69</v>
      </c>
      <c r="B25" s="15">
        <v>100.2</v>
      </c>
      <c r="C25" s="15">
        <v>0.5</v>
      </c>
      <c r="D25" s="16">
        <v>100200</v>
      </c>
      <c r="E25" s="17">
        <v>500</v>
      </c>
      <c r="F25" s="24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26" t="s">
        <v>70</v>
      </c>
      <c r="B26" s="27">
        <v>19.989999999999998</v>
      </c>
      <c r="C26" s="27">
        <v>0.1</v>
      </c>
      <c r="D26" s="28">
        <v>19990</v>
      </c>
      <c r="E26" s="29">
        <v>100</v>
      </c>
      <c r="F26" s="24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">
      <c r="A27" s="30" t="s">
        <v>71</v>
      </c>
      <c r="B27" s="15">
        <v>20.010000000000002</v>
      </c>
      <c r="C27" s="15">
        <v>0.1</v>
      </c>
      <c r="D27" s="16">
        <v>20010</v>
      </c>
      <c r="E27" s="17">
        <v>100</v>
      </c>
      <c r="F27" s="24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30" t="s">
        <v>72</v>
      </c>
      <c r="B28" s="15">
        <v>20</v>
      </c>
      <c r="C28" s="15">
        <v>0.1</v>
      </c>
      <c r="D28" s="16">
        <v>20000</v>
      </c>
      <c r="E28" s="17">
        <v>100</v>
      </c>
      <c r="F28" s="24"/>
      <c r="G28" s="1"/>
      <c r="H28" s="1"/>
      <c r="I28" s="1"/>
      <c r="J28" s="1"/>
      <c r="K28" s="1"/>
      <c r="L28" s="1"/>
      <c r="M28" s="1"/>
      <c r="N28" s="1"/>
      <c r="O28" s="1"/>
    </row>
    <row r="29" spans="1:15" ht="17" thickBot="1" x14ac:dyDescent="0.25">
      <c r="A29" s="31" t="s">
        <v>73</v>
      </c>
      <c r="B29" s="32">
        <v>20</v>
      </c>
      <c r="C29" s="32">
        <v>0.1</v>
      </c>
      <c r="D29" s="33">
        <v>20000</v>
      </c>
      <c r="E29" s="34">
        <v>100</v>
      </c>
      <c r="F29" s="24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35" t="s">
        <v>74</v>
      </c>
      <c r="B30" s="16">
        <v>10000</v>
      </c>
      <c r="C30" s="36">
        <v>50</v>
      </c>
      <c r="D30" s="16">
        <v>10000000</v>
      </c>
      <c r="E30" s="17">
        <v>50000</v>
      </c>
      <c r="F30" s="24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35" t="s">
        <v>75</v>
      </c>
      <c r="B31" s="16">
        <v>2500</v>
      </c>
      <c r="C31" s="36">
        <v>13</v>
      </c>
      <c r="D31" s="16">
        <v>2500000</v>
      </c>
      <c r="E31" s="17">
        <v>13000</v>
      </c>
      <c r="F31" s="24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">
      <c r="A32" s="35" t="s">
        <v>76</v>
      </c>
      <c r="B32" s="16">
        <v>4999</v>
      </c>
      <c r="C32" s="36">
        <v>25</v>
      </c>
      <c r="D32" s="16">
        <v>4999000</v>
      </c>
      <c r="E32" s="17">
        <v>25000</v>
      </c>
      <c r="F32" s="24"/>
      <c r="G32" s="1"/>
      <c r="H32" s="1"/>
      <c r="I32" s="1"/>
      <c r="J32" s="1"/>
      <c r="K32" s="1"/>
      <c r="L32" s="1"/>
      <c r="M32" s="1"/>
      <c r="N32" s="1"/>
      <c r="O32" s="1"/>
    </row>
    <row r="33" spans="1:15" ht="17" thickBot="1" x14ac:dyDescent="0.25">
      <c r="A33" s="35" t="s">
        <v>77</v>
      </c>
      <c r="B33" s="16">
        <v>9999</v>
      </c>
      <c r="C33" s="36">
        <v>50</v>
      </c>
      <c r="D33" s="16">
        <v>9999000</v>
      </c>
      <c r="E33" s="17">
        <v>50000</v>
      </c>
      <c r="F33" s="24"/>
      <c r="G33" s="1"/>
      <c r="H33" s="1"/>
      <c r="I33" s="1"/>
      <c r="J33" s="1"/>
      <c r="K33" s="1"/>
      <c r="L33" s="1"/>
      <c r="M33" s="1"/>
      <c r="N33" s="1"/>
      <c r="O33" s="1"/>
    </row>
    <row r="34" spans="1:15" ht="17" thickBot="1" x14ac:dyDescent="0.25">
      <c r="A34" s="37" t="s">
        <v>78</v>
      </c>
      <c r="B34" s="38">
        <v>100</v>
      </c>
      <c r="C34" s="39">
        <v>0.5</v>
      </c>
      <c r="D34" s="40">
        <v>100000</v>
      </c>
      <c r="E34" s="41">
        <v>500</v>
      </c>
      <c r="F34" s="24"/>
      <c r="G34" s="1"/>
      <c r="H34" s="1"/>
      <c r="I34" s="1"/>
      <c r="J34" s="1"/>
      <c r="K34" s="1"/>
      <c r="L34" s="1"/>
      <c r="M34" s="1"/>
      <c r="N34" s="1"/>
      <c r="O34" s="1"/>
    </row>
    <row r="35" spans="1:15" ht="17" thickBot="1" x14ac:dyDescent="0.25">
      <c r="A35" s="42" t="s">
        <v>79</v>
      </c>
      <c r="B35" s="25">
        <v>1005</v>
      </c>
      <c r="C35" s="25">
        <v>3</v>
      </c>
      <c r="D35" s="16">
        <v>1005000</v>
      </c>
      <c r="E35" s="17">
        <v>3000</v>
      </c>
      <c r="F35" s="24"/>
      <c r="G35" s="1"/>
      <c r="H35" s="1"/>
      <c r="I35" s="1"/>
      <c r="J35" s="1"/>
      <c r="K35" s="1"/>
      <c r="L35" s="1"/>
      <c r="M35" s="1"/>
      <c r="N35" s="1"/>
      <c r="O35" s="1"/>
    </row>
    <row r="36" spans="1:15" ht="17" thickBot="1" x14ac:dyDescent="0.25">
      <c r="A36" s="43" t="s">
        <v>20</v>
      </c>
      <c r="B36" s="40">
        <v>10020</v>
      </c>
      <c r="C36" s="39">
        <v>50</v>
      </c>
      <c r="D36" s="40">
        <v>10020000</v>
      </c>
      <c r="E36" s="41">
        <v>50000</v>
      </c>
      <c r="F36" s="24"/>
      <c r="G36" s="1"/>
      <c r="H36" s="1"/>
      <c r="I36" s="1"/>
      <c r="J36" s="1"/>
      <c r="K36" s="1"/>
      <c r="L36" s="1"/>
      <c r="M36" s="1"/>
      <c r="N36" s="1"/>
      <c r="O36" s="1"/>
    </row>
    <row r="37" spans="1:15" ht="17" thickBot="1" x14ac:dyDescent="0.25">
      <c r="A37" s="44" t="s">
        <v>21</v>
      </c>
      <c r="B37" s="32">
        <v>20.04</v>
      </c>
      <c r="C37" s="32">
        <v>0.1</v>
      </c>
      <c r="D37" s="33">
        <v>20040</v>
      </c>
      <c r="E37" s="34">
        <v>100</v>
      </c>
      <c r="F37" s="24"/>
      <c r="G37" s="1"/>
      <c r="H37" s="1"/>
      <c r="I37" s="1"/>
      <c r="J37" s="1"/>
      <c r="K37" s="1"/>
      <c r="L37" s="1"/>
      <c r="M37" s="1"/>
      <c r="N37" s="1"/>
      <c r="O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C9B1-B1DD-AF4D-AE89-973E2F591224}">
  <dimension ref="A1:BZ98"/>
  <sheetViews>
    <sheetView tabSelected="1" zoomScale="67" workbookViewId="0">
      <selection activeCell="K56" sqref="K56"/>
    </sheetView>
  </sheetViews>
  <sheetFormatPr baseColWidth="10" defaultColWidth="8.83203125" defaultRowHeight="16" x14ac:dyDescent="0.2"/>
  <cols>
    <col min="1" max="1" width="12.1640625" customWidth="1"/>
    <col min="2" max="2" width="10.33203125" bestFit="1" customWidth="1"/>
    <col min="3" max="3" width="10.6640625" bestFit="1" customWidth="1"/>
    <col min="4" max="4" width="10.83203125" bestFit="1" customWidth="1"/>
    <col min="5" max="6" width="13.83203125" bestFit="1" customWidth="1"/>
    <col min="7" max="8" width="12.83203125" bestFit="1" customWidth="1"/>
    <col min="9" max="10" width="9.1640625" bestFit="1" customWidth="1"/>
    <col min="11" max="11" width="9.83203125" bestFit="1" customWidth="1"/>
    <col min="12" max="12" width="9.1640625" bestFit="1" customWidth="1"/>
    <col min="13" max="14" width="9.5" bestFit="1" customWidth="1"/>
    <col min="15" max="15" width="12.1640625" bestFit="1" customWidth="1"/>
    <col min="16" max="23" width="9" bestFit="1" customWidth="1"/>
    <col min="33" max="33" width="10" customWidth="1"/>
    <col min="56" max="56" width="9.83203125" customWidth="1"/>
    <col min="77" max="77" width="11.6640625" bestFit="1" customWidth="1"/>
  </cols>
  <sheetData>
    <row r="1" spans="1:22" x14ac:dyDescent="0.2">
      <c r="A1" t="s">
        <v>257</v>
      </c>
      <c r="I1" t="s">
        <v>258</v>
      </c>
    </row>
    <row r="2" spans="1:22" x14ac:dyDescent="0.2">
      <c r="A2" t="s">
        <v>102</v>
      </c>
      <c r="B2" t="s">
        <v>103</v>
      </c>
      <c r="C2" t="s">
        <v>104</v>
      </c>
      <c r="E2" t="s">
        <v>105</v>
      </c>
      <c r="F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T2" t="s">
        <v>260</v>
      </c>
    </row>
    <row r="3" spans="1:22" x14ac:dyDescent="0.2">
      <c r="A3" t="s">
        <v>58</v>
      </c>
      <c r="B3">
        <v>90</v>
      </c>
      <c r="C3" s="46">
        <f>B3/1000</f>
        <v>0.09</v>
      </c>
      <c r="E3" s="47">
        <f>'[1]STD set A'!D14</f>
        <v>99860</v>
      </c>
      <c r="I3" s="46">
        <v>0</v>
      </c>
      <c r="J3" s="46">
        <f>0.1*K3</f>
        <v>0.24915169660678649</v>
      </c>
      <c r="K3" s="46">
        <f>0.1*L3</f>
        <v>2.4915169660678647</v>
      </c>
      <c r="L3" s="46">
        <f>0.1*M3</f>
        <v>24.915169660678643</v>
      </c>
      <c r="M3" s="46">
        <f>0.5*N3</f>
        <v>249.15169660678643</v>
      </c>
      <c r="N3" s="46">
        <f>(E3/$E$13)*$N$13</f>
        <v>498.30339321357286</v>
      </c>
      <c r="T3" t="s">
        <v>102</v>
      </c>
      <c r="U3" t="s">
        <v>133</v>
      </c>
      <c r="V3" t="s">
        <v>134</v>
      </c>
    </row>
    <row r="4" spans="1:22" x14ac:dyDescent="0.2">
      <c r="A4" s="48" t="s">
        <v>77</v>
      </c>
      <c r="B4">
        <v>184240</v>
      </c>
      <c r="C4" s="46">
        <f t="shared" ref="C4:C17" si="0">B4/1000</f>
        <v>184.24</v>
      </c>
      <c r="F4" s="49">
        <f>'[1]STD set A'!D33</f>
        <v>9999000</v>
      </c>
      <c r="I4" s="46">
        <v>0</v>
      </c>
      <c r="J4" s="50">
        <f t="shared" ref="J4:L17" si="1">0.1*K4</f>
        <v>2.4997500000000006</v>
      </c>
      <c r="K4" s="50">
        <f t="shared" si="1"/>
        <v>24.997500000000002</v>
      </c>
      <c r="L4" s="46">
        <f t="shared" si="1"/>
        <v>249.97500000000002</v>
      </c>
      <c r="M4" s="50">
        <f t="shared" ref="M4:M17" si="2">0.5*N4</f>
        <v>2499.75</v>
      </c>
      <c r="N4" s="50">
        <f>(F4/$F$7)*$N$7</f>
        <v>4999.5</v>
      </c>
      <c r="T4" t="s">
        <v>58</v>
      </c>
      <c r="U4" s="66">
        <v>100100</v>
      </c>
    </row>
    <row r="5" spans="1:22" x14ac:dyDescent="0.2">
      <c r="A5" s="48" t="s">
        <v>76</v>
      </c>
      <c r="B5">
        <v>172960</v>
      </c>
      <c r="C5" s="46">
        <f t="shared" si="0"/>
        <v>172.96</v>
      </c>
      <c r="F5" s="49">
        <f>'[1]STD set A'!D32</f>
        <v>4999000</v>
      </c>
      <c r="I5" s="46">
        <v>0</v>
      </c>
      <c r="J5" s="50">
        <f t="shared" si="1"/>
        <v>1.2497500000000004</v>
      </c>
      <c r="K5" s="50">
        <f t="shared" si="1"/>
        <v>12.497500000000002</v>
      </c>
      <c r="L5" s="46">
        <f t="shared" si="1"/>
        <v>124.97500000000001</v>
      </c>
      <c r="M5" s="50">
        <f>0.5*N5</f>
        <v>1249.75</v>
      </c>
      <c r="N5" s="50">
        <f>(F5/$F$7)*$N$7</f>
        <v>2499.5</v>
      </c>
      <c r="T5" s="48" t="s">
        <v>77</v>
      </c>
      <c r="V5">
        <v>10000000</v>
      </c>
    </row>
    <row r="6" spans="1:22" ht="17" thickBot="1" x14ac:dyDescent="0.25">
      <c r="A6" t="s">
        <v>23</v>
      </c>
      <c r="B6">
        <v>45120</v>
      </c>
      <c r="C6" s="46">
        <f t="shared" si="0"/>
        <v>45.12</v>
      </c>
      <c r="E6" s="47">
        <f>'[1]STD set A'!D4</f>
        <v>99930</v>
      </c>
      <c r="I6" s="46">
        <v>0</v>
      </c>
      <c r="J6" s="46">
        <f t="shared" si="1"/>
        <v>0.24932634730538925</v>
      </c>
      <c r="K6" s="46">
        <f t="shared" si="1"/>
        <v>2.4932634730538923</v>
      </c>
      <c r="L6" s="46">
        <f t="shared" si="1"/>
        <v>24.932634730538922</v>
      </c>
      <c r="M6" s="46">
        <f t="shared" si="2"/>
        <v>249.32634730538922</v>
      </c>
      <c r="N6" s="46">
        <f>(E6/$E$13)*$N$13</f>
        <v>498.65269461077844</v>
      </c>
      <c r="T6" s="48" t="s">
        <v>76</v>
      </c>
      <c r="V6">
        <v>5000000</v>
      </c>
    </row>
    <row r="7" spans="1:22" ht="17" thickBot="1" x14ac:dyDescent="0.25">
      <c r="A7" s="48" t="s">
        <v>74</v>
      </c>
      <c r="B7">
        <v>376000</v>
      </c>
      <c r="C7" s="46">
        <f t="shared" si="0"/>
        <v>376</v>
      </c>
      <c r="F7" s="49">
        <f>'[1]STD set A'!D30</f>
        <v>10000000</v>
      </c>
      <c r="I7" s="46">
        <v>0</v>
      </c>
      <c r="J7" s="50">
        <f t="shared" si="1"/>
        <v>2.5</v>
      </c>
      <c r="K7" s="50">
        <f t="shared" si="1"/>
        <v>25</v>
      </c>
      <c r="L7" s="46">
        <f t="shared" si="1"/>
        <v>250</v>
      </c>
      <c r="M7" s="50">
        <f t="shared" si="2"/>
        <v>2500</v>
      </c>
      <c r="N7" s="51">
        <v>5000</v>
      </c>
      <c r="O7">
        <f>F7/N7</f>
        <v>2000</v>
      </c>
      <c r="T7" t="s">
        <v>23</v>
      </c>
      <c r="U7">
        <v>99830</v>
      </c>
    </row>
    <row r="8" spans="1:22" x14ac:dyDescent="0.2">
      <c r="A8" t="s">
        <v>54</v>
      </c>
      <c r="B8">
        <v>4136</v>
      </c>
      <c r="C8" s="46">
        <f t="shared" si="0"/>
        <v>4.1360000000000001</v>
      </c>
      <c r="E8" s="47">
        <f>'[1]STD set A'!D10</f>
        <v>20120</v>
      </c>
      <c r="I8" s="46">
        <v>0</v>
      </c>
      <c r="J8" s="46">
        <f t="shared" si="1"/>
        <v>5.0199600798403216E-2</v>
      </c>
      <c r="K8" s="46">
        <f t="shared" si="1"/>
        <v>0.5019960079840321</v>
      </c>
      <c r="L8" s="46">
        <f t="shared" si="1"/>
        <v>5.0199600798403203</v>
      </c>
      <c r="M8" s="46">
        <f t="shared" si="2"/>
        <v>50.199600798403196</v>
      </c>
      <c r="N8" s="46">
        <f t="shared" ref="N8:N11" si="3">(E8/$E$13)*$N$13</f>
        <v>100.39920159680639</v>
      </c>
      <c r="T8" s="48" t="s">
        <v>74</v>
      </c>
      <c r="V8">
        <v>10000000</v>
      </c>
    </row>
    <row r="9" spans="1:22" x14ac:dyDescent="0.2">
      <c r="A9" t="s">
        <v>59</v>
      </c>
      <c r="B9">
        <v>3045.6</v>
      </c>
      <c r="C9" s="46">
        <f t="shared" si="0"/>
        <v>3.0455999999999999</v>
      </c>
      <c r="E9" s="47">
        <f>'[1]STD set A'!D15</f>
        <v>20130</v>
      </c>
      <c r="I9" s="46">
        <v>0</v>
      </c>
      <c r="J9" s="46">
        <f t="shared" si="1"/>
        <v>5.0224550898203602E-2</v>
      </c>
      <c r="K9" s="46">
        <f t="shared" si="1"/>
        <v>0.50224550898203602</v>
      </c>
      <c r="L9" s="46">
        <f t="shared" si="1"/>
        <v>5.0224550898203599</v>
      </c>
      <c r="M9" s="46">
        <f t="shared" si="2"/>
        <v>50.224550898203596</v>
      </c>
      <c r="N9" s="46">
        <f t="shared" si="3"/>
        <v>100.44910179640719</v>
      </c>
      <c r="T9" t="s">
        <v>54</v>
      </c>
      <c r="U9">
        <v>20000</v>
      </c>
    </row>
    <row r="10" spans="1:22" x14ac:dyDescent="0.2">
      <c r="A10" t="s">
        <v>57</v>
      </c>
      <c r="B10">
        <v>225600</v>
      </c>
      <c r="C10" s="46">
        <f t="shared" si="0"/>
        <v>225.6</v>
      </c>
      <c r="E10" s="47">
        <f>'[1]STD set A'!D13</f>
        <v>99960</v>
      </c>
      <c r="I10" s="46">
        <v>0</v>
      </c>
      <c r="J10" s="46">
        <f t="shared" si="1"/>
        <v>0.24940119760479049</v>
      </c>
      <c r="K10" s="46">
        <f t="shared" si="1"/>
        <v>2.4940119760479047</v>
      </c>
      <c r="L10" s="46">
        <f t="shared" si="1"/>
        <v>24.940119760479046</v>
      </c>
      <c r="M10" s="46">
        <f t="shared" si="2"/>
        <v>249.40119760479044</v>
      </c>
      <c r="N10" s="46">
        <f t="shared" si="3"/>
        <v>498.80239520958088</v>
      </c>
      <c r="T10" t="s">
        <v>59</v>
      </c>
      <c r="U10">
        <v>20000</v>
      </c>
    </row>
    <row r="11" spans="1:22" x14ac:dyDescent="0.2">
      <c r="A11" t="s">
        <v>60</v>
      </c>
      <c r="B11">
        <v>902.4</v>
      </c>
      <c r="C11" s="46">
        <f t="shared" si="0"/>
        <v>0.90239999999999998</v>
      </c>
      <c r="E11" s="47">
        <f>'[1]STD set A'!D16</f>
        <v>20000</v>
      </c>
      <c r="I11" s="46">
        <v>0</v>
      </c>
      <c r="J11" s="46">
        <f t="shared" si="1"/>
        <v>4.9900199600798417E-2</v>
      </c>
      <c r="K11" s="46">
        <f t="shared" si="1"/>
        <v>0.49900199600798412</v>
      </c>
      <c r="L11" s="46">
        <f t="shared" si="1"/>
        <v>4.9900199600798407</v>
      </c>
      <c r="M11" s="46">
        <f t="shared" si="2"/>
        <v>49.900199600798402</v>
      </c>
      <c r="N11" s="46">
        <f t="shared" si="3"/>
        <v>99.800399201596804</v>
      </c>
      <c r="T11" t="s">
        <v>57</v>
      </c>
      <c r="U11">
        <v>99980</v>
      </c>
    </row>
    <row r="12" spans="1:22" ht="17" thickBot="1" x14ac:dyDescent="0.25">
      <c r="A12" t="s">
        <v>56</v>
      </c>
      <c r="B12">
        <v>789.6</v>
      </c>
      <c r="C12" s="46">
        <f t="shared" si="0"/>
        <v>0.78959999999999997</v>
      </c>
      <c r="E12" s="47">
        <f>'[1]STD set A'!D12</f>
        <v>20240</v>
      </c>
      <c r="I12" s="46">
        <v>0</v>
      </c>
      <c r="J12" s="46">
        <f t="shared" si="1"/>
        <v>5.0499001996008E-2</v>
      </c>
      <c r="K12" s="46">
        <f t="shared" si="1"/>
        <v>0.50499001996007997</v>
      </c>
      <c r="L12" s="46">
        <f t="shared" si="1"/>
        <v>5.0499001996007991</v>
      </c>
      <c r="M12" s="46">
        <f t="shared" si="2"/>
        <v>50.499001996007983</v>
      </c>
      <c r="N12" s="46">
        <f>(E12/$E$13)*$N$13</f>
        <v>100.99800399201597</v>
      </c>
      <c r="T12" t="s">
        <v>60</v>
      </c>
      <c r="U12">
        <v>20010</v>
      </c>
    </row>
    <row r="13" spans="1:22" ht="17" thickBot="1" x14ac:dyDescent="0.25">
      <c r="A13" t="s">
        <v>69</v>
      </c>
      <c r="B13">
        <v>3760</v>
      </c>
      <c r="C13" s="46">
        <f t="shared" si="0"/>
        <v>3.76</v>
      </c>
      <c r="E13" s="47">
        <f>'[1]STD set A'!D25</f>
        <v>100200</v>
      </c>
      <c r="I13" s="46">
        <v>0</v>
      </c>
      <c r="J13" s="46">
        <f t="shared" si="1"/>
        <v>0.25</v>
      </c>
      <c r="K13" s="46">
        <f t="shared" si="1"/>
        <v>2.5</v>
      </c>
      <c r="L13" s="46">
        <f t="shared" si="1"/>
        <v>25</v>
      </c>
      <c r="M13" s="46">
        <f t="shared" si="2"/>
        <v>250</v>
      </c>
      <c r="N13" s="52">
        <v>500</v>
      </c>
      <c r="O13" s="53">
        <f>E13/N13</f>
        <v>200.4</v>
      </c>
      <c r="T13" t="s">
        <v>56</v>
      </c>
      <c r="U13">
        <v>20020</v>
      </c>
    </row>
    <row r="14" spans="1:22" x14ac:dyDescent="0.2">
      <c r="A14" t="s">
        <v>63</v>
      </c>
      <c r="B14">
        <v>10904</v>
      </c>
      <c r="C14" s="46">
        <f t="shared" si="0"/>
        <v>10.904</v>
      </c>
      <c r="E14" s="47">
        <f>'[1]STD set A'!D19</f>
        <v>20130</v>
      </c>
      <c r="I14" s="46">
        <v>0</v>
      </c>
      <c r="J14" s="46">
        <f t="shared" si="1"/>
        <v>5.0224550898203602E-2</v>
      </c>
      <c r="K14" s="46">
        <f t="shared" si="1"/>
        <v>0.50224550898203602</v>
      </c>
      <c r="L14" s="46">
        <f t="shared" si="1"/>
        <v>5.0224550898203599</v>
      </c>
      <c r="M14" s="46">
        <f t="shared" si="2"/>
        <v>50.224550898203596</v>
      </c>
      <c r="N14" s="46">
        <f>(E14/$E$13)*$N$13</f>
        <v>100.44910179640719</v>
      </c>
      <c r="T14" t="s">
        <v>69</v>
      </c>
      <c r="U14">
        <v>99920</v>
      </c>
    </row>
    <row r="15" spans="1:22" x14ac:dyDescent="0.2">
      <c r="A15" t="s">
        <v>64</v>
      </c>
      <c r="B15">
        <v>3534.4</v>
      </c>
      <c r="C15" s="46">
        <f t="shared" si="0"/>
        <v>3.5344000000000002</v>
      </c>
      <c r="E15" s="47">
        <f>'[1]STD set A'!D20</f>
        <v>99840</v>
      </c>
      <c r="I15" s="46">
        <v>0</v>
      </c>
      <c r="J15" s="46">
        <f t="shared" si="1"/>
        <v>0.24910179640718569</v>
      </c>
      <c r="K15" s="46">
        <f t="shared" si="1"/>
        <v>2.4910179640718568</v>
      </c>
      <c r="L15" s="46">
        <f t="shared" si="1"/>
        <v>24.910179640718567</v>
      </c>
      <c r="M15" s="46">
        <f t="shared" si="2"/>
        <v>249.10179640718565</v>
      </c>
      <c r="N15" s="46">
        <f t="shared" ref="N15:N17" si="4">(E15/$E$13)*$N$13</f>
        <v>498.20359281437129</v>
      </c>
      <c r="T15" t="s">
        <v>63</v>
      </c>
      <c r="U15">
        <v>20000</v>
      </c>
    </row>
    <row r="16" spans="1:22" x14ac:dyDescent="0.2">
      <c r="A16" t="s">
        <v>42</v>
      </c>
      <c r="B16">
        <v>1353.6</v>
      </c>
      <c r="C16" s="46">
        <f t="shared" si="0"/>
        <v>1.3535999999999999</v>
      </c>
      <c r="E16" s="47">
        <f>'[1]STD set A'!D6</f>
        <v>20130</v>
      </c>
      <c r="I16" s="46">
        <v>0</v>
      </c>
      <c r="J16" s="46">
        <f t="shared" si="1"/>
        <v>5.0224550898203602E-2</v>
      </c>
      <c r="K16" s="46">
        <f t="shared" si="1"/>
        <v>0.50224550898203602</v>
      </c>
      <c r="L16" s="46">
        <f t="shared" si="1"/>
        <v>5.0224550898203599</v>
      </c>
      <c r="M16" s="46">
        <f t="shared" si="2"/>
        <v>50.224550898203596</v>
      </c>
      <c r="N16" s="46">
        <f t="shared" si="4"/>
        <v>100.44910179640719</v>
      </c>
      <c r="T16" t="s">
        <v>64</v>
      </c>
      <c r="U16">
        <v>99950</v>
      </c>
    </row>
    <row r="17" spans="1:78" x14ac:dyDescent="0.2">
      <c r="A17" t="s">
        <v>61</v>
      </c>
      <c r="B17">
        <v>161.68</v>
      </c>
      <c r="C17" s="46">
        <f t="shared" si="0"/>
        <v>0.16168000000000002</v>
      </c>
      <c r="E17" s="47">
        <f>'[1]STD set A'!D17</f>
        <v>20090</v>
      </c>
      <c r="I17" s="46">
        <v>0</v>
      </c>
      <c r="J17" s="46">
        <f t="shared" si="1"/>
        <v>5.0124750499002002E-2</v>
      </c>
      <c r="K17" s="46">
        <f t="shared" si="1"/>
        <v>0.50124750499002002</v>
      </c>
      <c r="L17" s="46">
        <f t="shared" si="1"/>
        <v>5.0124750499001998</v>
      </c>
      <c r="M17" s="46">
        <f t="shared" si="2"/>
        <v>50.124750499001998</v>
      </c>
      <c r="N17" s="46">
        <f t="shared" si="4"/>
        <v>100.249500998004</v>
      </c>
      <c r="T17" t="s">
        <v>42</v>
      </c>
      <c r="U17">
        <v>19990</v>
      </c>
    </row>
    <row r="18" spans="1:78" x14ac:dyDescent="0.2">
      <c r="T18" t="s">
        <v>61</v>
      </c>
      <c r="U18">
        <v>19890</v>
      </c>
    </row>
    <row r="21" spans="1:78" x14ac:dyDescent="0.2">
      <c r="B21" s="54" t="s">
        <v>261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O21" s="54" t="s">
        <v>114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B21" s="55" t="s">
        <v>111</v>
      </c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O21" s="55" t="s">
        <v>110</v>
      </c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B21" s="56" t="s">
        <v>109</v>
      </c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O21" s="55" t="s">
        <v>108</v>
      </c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</row>
    <row r="22" spans="1:78" ht="37" thickBot="1" x14ac:dyDescent="0.25">
      <c r="B22" s="57" t="s">
        <v>115</v>
      </c>
      <c r="C22" s="57" t="s">
        <v>116</v>
      </c>
      <c r="D22" s="57" t="s">
        <v>117</v>
      </c>
      <c r="E22" s="57" t="s">
        <v>118</v>
      </c>
      <c r="F22" s="57" t="s">
        <v>119</v>
      </c>
      <c r="G22" s="57" t="s">
        <v>120</v>
      </c>
      <c r="H22" s="57" t="s">
        <v>121</v>
      </c>
      <c r="I22" s="57" t="s">
        <v>122</v>
      </c>
      <c r="J22" s="57" t="s">
        <v>123</v>
      </c>
      <c r="K22" s="57" t="s">
        <v>124</v>
      </c>
      <c r="L22" s="57" t="s">
        <v>125</v>
      </c>
      <c r="M22" s="57" t="s">
        <v>126</v>
      </c>
      <c r="O22" s="57" t="s">
        <v>115</v>
      </c>
      <c r="P22" s="57" t="s">
        <v>116</v>
      </c>
      <c r="Q22" s="57" t="s">
        <v>117</v>
      </c>
      <c r="R22" s="57" t="s">
        <v>118</v>
      </c>
      <c r="S22" s="57" t="s">
        <v>119</v>
      </c>
      <c r="T22" s="57" t="s">
        <v>120</v>
      </c>
      <c r="U22" s="57" t="s">
        <v>121</v>
      </c>
      <c r="V22" s="57" t="s">
        <v>122</v>
      </c>
      <c r="W22" s="57" t="s">
        <v>123</v>
      </c>
      <c r="X22" s="57" t="s">
        <v>124</v>
      </c>
      <c r="Y22" s="57" t="s">
        <v>125</v>
      </c>
      <c r="Z22" s="57" t="s">
        <v>126</v>
      </c>
      <c r="AB22" s="57" t="s">
        <v>115</v>
      </c>
      <c r="AC22" s="57" t="s">
        <v>116</v>
      </c>
      <c r="AD22" s="57" t="s">
        <v>117</v>
      </c>
      <c r="AE22" s="57" t="s">
        <v>118</v>
      </c>
      <c r="AF22" s="57" t="s">
        <v>119</v>
      </c>
      <c r="AG22" s="57" t="s">
        <v>120</v>
      </c>
      <c r="AH22" s="57" t="s">
        <v>121</v>
      </c>
      <c r="AI22" s="57" t="s">
        <v>122</v>
      </c>
      <c r="AJ22" s="57" t="s">
        <v>123</v>
      </c>
      <c r="AK22" s="57" t="s">
        <v>124</v>
      </c>
      <c r="AL22" s="57" t="s">
        <v>125</v>
      </c>
      <c r="AM22" s="57" t="s">
        <v>127</v>
      </c>
      <c r="AO22" s="57" t="s">
        <v>115</v>
      </c>
      <c r="AP22" s="57" t="s">
        <v>116</v>
      </c>
      <c r="AQ22" s="57" t="s">
        <v>117</v>
      </c>
      <c r="AR22" s="57" t="s">
        <v>118</v>
      </c>
      <c r="AS22" s="57" t="s">
        <v>119</v>
      </c>
      <c r="AT22" s="57" t="s">
        <v>120</v>
      </c>
      <c r="AU22" s="57" t="s">
        <v>121</v>
      </c>
      <c r="AV22" s="57" t="s">
        <v>122</v>
      </c>
      <c r="AW22" s="57" t="s">
        <v>123</v>
      </c>
      <c r="AX22" s="57" t="s">
        <v>124</v>
      </c>
      <c r="AY22" s="57" t="s">
        <v>125</v>
      </c>
      <c r="AZ22" s="57" t="s">
        <v>128</v>
      </c>
      <c r="BB22" s="58" t="s">
        <v>115</v>
      </c>
      <c r="BC22" s="58" t="s">
        <v>116</v>
      </c>
      <c r="BD22" s="58" t="s">
        <v>117</v>
      </c>
      <c r="BE22" s="58" t="s">
        <v>118</v>
      </c>
      <c r="BF22" s="58" t="s">
        <v>119</v>
      </c>
      <c r="BG22" s="58" t="s">
        <v>129</v>
      </c>
      <c r="BH22" s="58" t="s">
        <v>130</v>
      </c>
      <c r="BI22" s="58" t="s">
        <v>122</v>
      </c>
      <c r="BJ22" s="58" t="s">
        <v>123</v>
      </c>
      <c r="BK22" s="58" t="s">
        <v>124</v>
      </c>
      <c r="BL22" s="58" t="s">
        <v>125</v>
      </c>
      <c r="BM22" s="58" t="s">
        <v>131</v>
      </c>
      <c r="BO22" s="57" t="s">
        <v>115</v>
      </c>
      <c r="BP22" s="57" t="s">
        <v>116</v>
      </c>
      <c r="BQ22" s="57" t="s">
        <v>117</v>
      </c>
      <c r="BR22" s="57" t="s">
        <v>118</v>
      </c>
      <c r="BS22" s="57" t="s">
        <v>119</v>
      </c>
      <c r="BT22" s="57" t="s">
        <v>120</v>
      </c>
      <c r="BU22" s="57" t="s">
        <v>121</v>
      </c>
      <c r="BV22" s="57" t="s">
        <v>122</v>
      </c>
      <c r="BW22" s="57" t="s">
        <v>123</v>
      </c>
      <c r="BX22" s="57" t="s">
        <v>124</v>
      </c>
      <c r="BY22" s="57" t="s">
        <v>125</v>
      </c>
      <c r="BZ22" s="57" t="s">
        <v>132</v>
      </c>
    </row>
    <row r="23" spans="1:78" ht="17" thickBot="1" x14ac:dyDescent="0.25">
      <c r="A23" t="s">
        <v>58</v>
      </c>
      <c r="O23">
        <v>200</v>
      </c>
      <c r="P23">
        <v>10</v>
      </c>
      <c r="Q23">
        <f>P23/O23</f>
        <v>0.05</v>
      </c>
      <c r="R23">
        <f>Q23*1000</f>
        <v>50</v>
      </c>
      <c r="S23" s="59">
        <v>5.457E-2</v>
      </c>
      <c r="T23" s="60">
        <f>P23-(Q23+Q24)</f>
        <v>9.6999999999999993</v>
      </c>
      <c r="U23" s="59">
        <v>9.8019300000000005</v>
      </c>
      <c r="V23">
        <f>U23+S23+S25</f>
        <v>10.110140000000001</v>
      </c>
      <c r="W23">
        <f>(U23/'[1]Wood Standards (Obselete)'!$B$22)+(S23/'[1]STD set A'!$H$7)+(S25/$K$24)</f>
        <v>9.9950352564924696</v>
      </c>
      <c r="X23">
        <f>V23/W23</f>
        <v>1.0115161918446223</v>
      </c>
      <c r="Y23">
        <f>W23/(S23/'[1]STD set A'!H7)</f>
        <v>186.27360923314714</v>
      </c>
      <c r="Z23">
        <f>'[1]Calibration (Obselete)'!E2/'[1]Calibration (Obselete)'!Y22</f>
        <v>536.09311813468662</v>
      </c>
      <c r="AB23">
        <v>2</v>
      </c>
      <c r="AC23">
        <v>10</v>
      </c>
      <c r="AD23">
        <f>AC23/AB23</f>
        <v>5</v>
      </c>
      <c r="AE23">
        <f>AD23*1000</f>
        <v>5000</v>
      </c>
      <c r="AF23" s="61">
        <v>5.0537200000000002</v>
      </c>
      <c r="AG23" s="62">
        <f>AC23-AD23</f>
        <v>5</v>
      </c>
      <c r="AH23" s="61">
        <v>5.0838599999999996</v>
      </c>
      <c r="AI23" s="63">
        <f>AF23+AH23</f>
        <v>10.13758</v>
      </c>
      <c r="AJ23">
        <f>(AH23/'[1]Wood Standards (Obselete)'!$B$22)+('[1]Calibration (Obselete)'!AF22/X23)</f>
        <v>10.019760073201819</v>
      </c>
      <c r="AK23">
        <f>AI23/AJ23</f>
        <v>1.0117587572893381</v>
      </c>
      <c r="AL23">
        <f>AJ23/(AF23/X23)</f>
        <v>2.0054830011243001</v>
      </c>
      <c r="AM23">
        <f>Z23/AL23</f>
        <v>267.31371835819391</v>
      </c>
      <c r="AO23">
        <v>10</v>
      </c>
      <c r="AP23">
        <v>10</v>
      </c>
      <c r="AQ23">
        <f>AP23/AO23</f>
        <v>1</v>
      </c>
      <c r="AR23">
        <f>AQ23*1000</f>
        <v>1000</v>
      </c>
      <c r="AS23" s="61">
        <v>1.0056700000000001</v>
      </c>
      <c r="AT23">
        <f>AP23-AQ23</f>
        <v>9</v>
      </c>
      <c r="AU23" s="61">
        <v>9.0474700000000006</v>
      </c>
      <c r="AV23" s="63">
        <f>AS23+AU23</f>
        <v>10.053140000000001</v>
      </c>
      <c r="AW23">
        <f>(AU23/'[1]Wood Standards (Obselete)'!$B$22)+(AS23/AK23)</f>
        <v>9.9341697538672697</v>
      </c>
      <c r="AX23">
        <f>AV23/AW23</f>
        <v>1.0119758620076345</v>
      </c>
      <c r="AY23">
        <f>AW23/(AS23/AL23)</f>
        <v>19.810483132303819</v>
      </c>
      <c r="AZ23">
        <f>AM23/AY23</f>
        <v>13.493548671829247</v>
      </c>
      <c r="BB23">
        <v>10</v>
      </c>
      <c r="BC23">
        <v>10</v>
      </c>
      <c r="BD23" s="63">
        <f>BC23/BB23</f>
        <v>1</v>
      </c>
      <c r="BE23">
        <f>BD23*1000</f>
        <v>1000</v>
      </c>
      <c r="BF23" s="61">
        <v>1.0121</v>
      </c>
      <c r="BG23" s="63">
        <f>BC23-BD23</f>
        <v>9</v>
      </c>
      <c r="BH23" s="61">
        <v>9.0318900000000006</v>
      </c>
      <c r="BI23" s="63">
        <f>BF23+BH23</f>
        <v>10.043990000000001</v>
      </c>
      <c r="BJ23">
        <f>(BH23/'[1]Wood Standards (Obselete)'!B22)+(BF23/AX23)</f>
        <v>9.9249151590448097</v>
      </c>
      <c r="BK23">
        <f>BI23/BJ23</f>
        <v>1.0119975676413391</v>
      </c>
      <c r="BL23">
        <f>BJ23/(BF23/AX23)</f>
        <v>9.9236978296877876</v>
      </c>
      <c r="BM23">
        <f>AZ23/BL23</f>
        <v>1.3597299014347126</v>
      </c>
      <c r="BO23">
        <v>10</v>
      </c>
      <c r="BP23">
        <v>10</v>
      </c>
      <c r="BQ23" s="63">
        <f>BP23/BO23</f>
        <v>1</v>
      </c>
      <c r="BR23">
        <f>BQ23*1000</f>
        <v>1000</v>
      </c>
      <c r="BS23" s="61">
        <v>1.0150300000000001</v>
      </c>
      <c r="BT23" s="63">
        <f>BP23-BQ23</f>
        <v>9</v>
      </c>
      <c r="BU23" s="61">
        <v>9.0449300000000008</v>
      </c>
      <c r="BV23" s="63">
        <f>BS23+BU23</f>
        <v>10.05996</v>
      </c>
      <c r="BW23">
        <f>(BU23/'[1]Wood Standards (Obselete)'!B22)+(BS23/BK23)</f>
        <v>9.9406743474774508</v>
      </c>
      <c r="BX23">
        <f>BV23/BW23</f>
        <v>1.0119997545793078</v>
      </c>
      <c r="BY23" s="64">
        <f>BW23/(BS23/BK23)</f>
        <v>9.9109762867716569</v>
      </c>
      <c r="BZ23">
        <f>BM23/BY23</f>
        <v>0.1371943451473662</v>
      </c>
    </row>
    <row r="24" spans="1:78" ht="17" thickBot="1" x14ac:dyDescent="0.25">
      <c r="A24" s="48" t="s">
        <v>77</v>
      </c>
      <c r="B24">
        <v>50</v>
      </c>
      <c r="C24">
        <v>10</v>
      </c>
      <c r="D24">
        <f>C24/B24</f>
        <v>0.2</v>
      </c>
      <c r="E24">
        <f>D24*1000</f>
        <v>200</v>
      </c>
      <c r="F24" s="59">
        <v>0.21945000000000001</v>
      </c>
      <c r="G24">
        <f>10-D24</f>
        <v>9.8000000000000007</v>
      </c>
      <c r="H24" s="59">
        <v>9.8963699999999992</v>
      </c>
      <c r="I24">
        <f>F24+H24</f>
        <v>10.115819999999999</v>
      </c>
      <c r="J24">
        <f>(I24/'[1]Wood Standards (Obselete)'!$B$22)+(F24/'[1]STD set A'!J7)</f>
        <v>10.197015303072568</v>
      </c>
      <c r="K24">
        <f>I24/J24</f>
        <v>0.99203734615872319</v>
      </c>
      <c r="L24">
        <f>J24/(F24/'[1]STD set A'!J7)</f>
        <v>50.694662545692282</v>
      </c>
      <c r="M24">
        <f>F4/L24</f>
        <v>197239.69936652933</v>
      </c>
      <c r="O24" s="48">
        <v>40</v>
      </c>
      <c r="P24">
        <v>10</v>
      </c>
      <c r="Q24">
        <f>P24/O24</f>
        <v>0.25</v>
      </c>
      <c r="R24">
        <f>Q24*1000</f>
        <v>250</v>
      </c>
      <c r="S24">
        <f>$S$25</f>
        <v>0.25363999999999998</v>
      </c>
      <c r="T24" s="60">
        <f>$T$23</f>
        <v>9.6999999999999993</v>
      </c>
      <c r="U24">
        <f>$U$23</f>
        <v>9.8019300000000005</v>
      </c>
      <c r="V24">
        <f>$V$23</f>
        <v>10.110140000000001</v>
      </c>
      <c r="W24">
        <f>$W$23</f>
        <v>9.9950352564924696</v>
      </c>
      <c r="X24">
        <f>$X$23</f>
        <v>1.0115161918446223</v>
      </c>
      <c r="Y24" s="48">
        <f>$Y$25</f>
        <v>39.092604678338056</v>
      </c>
      <c r="Z24">
        <f>M24/Y24</f>
        <v>5045.4478791950014</v>
      </c>
      <c r="AB24">
        <v>2</v>
      </c>
      <c r="AC24">
        <v>10</v>
      </c>
      <c r="AD24">
        <f t="shared" ref="AD24:AD37" si="5">AC24/AB24</f>
        <v>5</v>
      </c>
      <c r="AE24">
        <f t="shared" ref="AE24:AE37" si="6">AD24*1000</f>
        <v>5000</v>
      </c>
      <c r="AF24" s="63">
        <f>$AF$23</f>
        <v>5.0537200000000002</v>
      </c>
      <c r="AG24" s="62">
        <f t="shared" ref="AG24:AG37" si="7">AC24-AD24</f>
        <v>5</v>
      </c>
      <c r="AH24" s="63">
        <f>$AH$23</f>
        <v>5.0838599999999996</v>
      </c>
      <c r="AI24" s="63">
        <f>$AI$23</f>
        <v>10.13758</v>
      </c>
      <c r="AJ24">
        <f>$AJ$23</f>
        <v>10.019760073201819</v>
      </c>
      <c r="AK24">
        <f>$AK$23</f>
        <v>1.0117587572893381</v>
      </c>
      <c r="AL24">
        <f>$AL$23</f>
        <v>2.0054830011243001</v>
      </c>
      <c r="AM24">
        <f t="shared" ref="AM24:AM37" si="8">Z24/AL24</f>
        <v>2515.8267990137324</v>
      </c>
      <c r="AO24">
        <v>10</v>
      </c>
      <c r="AP24">
        <v>10</v>
      </c>
      <c r="AQ24">
        <f t="shared" ref="AQ24:AQ37" si="9">AP24/AO24</f>
        <v>1</v>
      </c>
      <c r="AR24">
        <f t="shared" ref="AR24:AR37" si="10">AQ24*1000</f>
        <v>1000</v>
      </c>
      <c r="AS24" s="63">
        <f>$AS$23</f>
        <v>1.0056700000000001</v>
      </c>
      <c r="AT24">
        <f t="shared" ref="AT24:AT37" si="11">AP24-AQ24</f>
        <v>9</v>
      </c>
      <c r="AU24" s="63">
        <f>$AU$23</f>
        <v>9.0474700000000006</v>
      </c>
      <c r="AV24" s="63">
        <f t="shared" ref="AV24:AV37" si="12">AS24+AU24</f>
        <v>10.053140000000001</v>
      </c>
      <c r="AW24">
        <f>$AW$23</f>
        <v>9.9341697538672697</v>
      </c>
      <c r="AX24">
        <f t="shared" ref="AX24:AX37" si="13">AV24/AW24</f>
        <v>1.0119758620076345</v>
      </c>
      <c r="AY24">
        <f t="shared" ref="AY24:AY37" si="14">AW24/(AS24/AL24)</f>
        <v>19.810483132303819</v>
      </c>
      <c r="AZ24">
        <f t="shared" ref="AZ24:AZ37" si="15">AM24/AY24</f>
        <v>126.99472204750614</v>
      </c>
      <c r="BB24">
        <v>10</v>
      </c>
      <c r="BC24">
        <v>10</v>
      </c>
      <c r="BD24" s="63">
        <f t="shared" ref="BD24:BD37" si="16">BC24/BB24</f>
        <v>1</v>
      </c>
      <c r="BE24">
        <f t="shared" ref="BE24:BE37" si="17">BD24*1000</f>
        <v>1000</v>
      </c>
      <c r="BF24" s="63">
        <f>BF23</f>
        <v>1.0121</v>
      </c>
      <c r="BG24" s="63">
        <f t="shared" ref="BG24:BG37" si="18">BC24-BD24</f>
        <v>9</v>
      </c>
      <c r="BH24" s="63">
        <f>$BH$23</f>
        <v>9.0318900000000006</v>
      </c>
      <c r="BI24" s="63">
        <f t="shared" ref="BI24:BI37" si="19">BF24+BH24</f>
        <v>10.043990000000001</v>
      </c>
      <c r="BJ24">
        <f t="shared" ref="BJ24:BJ37" si="20">$BJ$23</f>
        <v>9.9249151590448097</v>
      </c>
      <c r="BK24">
        <f t="shared" ref="BK24:BK37" si="21">BI24/BJ24</f>
        <v>1.0119975676413391</v>
      </c>
      <c r="BL24">
        <f t="shared" ref="BL24:BL37" si="22">BJ24/(BF24/AX24)</f>
        <v>9.9236978296877876</v>
      </c>
      <c r="BM24">
        <f t="shared" ref="BM24:BM37" si="23">AZ24/BL24</f>
        <v>12.79711698471794</v>
      </c>
      <c r="BO24">
        <v>10</v>
      </c>
      <c r="BP24">
        <v>10</v>
      </c>
      <c r="BQ24" s="63">
        <f t="shared" ref="BQ24:BQ37" si="24">BP24/BO24</f>
        <v>1</v>
      </c>
      <c r="BR24">
        <f t="shared" ref="BR24:BR37" si="25">BQ24*1000</f>
        <v>1000</v>
      </c>
      <c r="BS24" s="63">
        <f>BS23</f>
        <v>1.0150300000000001</v>
      </c>
      <c r="BT24" s="63">
        <f t="shared" ref="BT24:BT37" si="26">BP24-BQ24</f>
        <v>9</v>
      </c>
      <c r="BU24" s="63">
        <f>$BU$23</f>
        <v>9.0449300000000008</v>
      </c>
      <c r="BV24" s="63">
        <f t="shared" ref="BV24:BV37" si="27">BS24+BU24</f>
        <v>10.05996</v>
      </c>
      <c r="BW24">
        <f>$BW$23</f>
        <v>9.9406743474774508</v>
      </c>
      <c r="BX24">
        <f t="shared" ref="BX24:BX37" si="28">BV24/BW24</f>
        <v>1.0119997545793078</v>
      </c>
      <c r="BY24" s="64">
        <f t="shared" ref="BY24:BY37" si="29">BW24/(BS24/BK24)</f>
        <v>9.9109762867716569</v>
      </c>
      <c r="BZ24">
        <f t="shared" ref="BZ24:BZ37" si="30">BM24/BY24</f>
        <v>1.2912064981729865</v>
      </c>
    </row>
    <row r="25" spans="1:78" ht="17" thickBot="1" x14ac:dyDescent="0.25">
      <c r="A25" s="48" t="s">
        <v>76</v>
      </c>
      <c r="B25">
        <v>50</v>
      </c>
      <c r="C25">
        <v>10</v>
      </c>
      <c r="D25">
        <f>C25/B25</f>
        <v>0.2</v>
      </c>
      <c r="E25">
        <f>D25*1000</f>
        <v>200</v>
      </c>
      <c r="F25">
        <f>$F$24</f>
        <v>0.21945000000000001</v>
      </c>
      <c r="G25">
        <f>10-D25</f>
        <v>9.8000000000000007</v>
      </c>
      <c r="H25">
        <f>$H$24</f>
        <v>9.8963699999999992</v>
      </c>
      <c r="I25">
        <f>$I$24</f>
        <v>10.115819999999999</v>
      </c>
      <c r="J25">
        <f>$J$24</f>
        <v>10.197015303072568</v>
      </c>
      <c r="K25">
        <f>$K$24</f>
        <v>0.99203734615872319</v>
      </c>
      <c r="L25">
        <f>$L$24</f>
        <v>50.694662545692282</v>
      </c>
      <c r="M25">
        <f>F5/L25</f>
        <v>98609.986711999212</v>
      </c>
      <c r="O25" s="48">
        <v>40</v>
      </c>
      <c r="P25">
        <v>10</v>
      </c>
      <c r="Q25">
        <f>$Q$24</f>
        <v>0.25</v>
      </c>
      <c r="R25">
        <f t="shared" ref="R25:R37" si="31">Q25*1000</f>
        <v>250</v>
      </c>
      <c r="S25" s="59">
        <v>0.25363999999999998</v>
      </c>
      <c r="T25" s="60">
        <f t="shared" ref="T25:T37" si="32">$T$23</f>
        <v>9.6999999999999993</v>
      </c>
      <c r="U25">
        <f t="shared" ref="U25:U37" si="33">$U$23</f>
        <v>9.8019300000000005</v>
      </c>
      <c r="V25">
        <f t="shared" ref="V25:V37" si="34">$V$23</f>
        <v>10.110140000000001</v>
      </c>
      <c r="W25">
        <f t="shared" ref="W25:W37" si="35">$W$23</f>
        <v>9.9950352564924696</v>
      </c>
      <c r="X25">
        <f t="shared" ref="X25:X37" si="36">$X$23</f>
        <v>1.0115161918446223</v>
      </c>
      <c r="Y25" s="48">
        <f>W25/(S25/K25)</f>
        <v>39.092604678338056</v>
      </c>
      <c r="Z25">
        <f>M25/Y25</f>
        <v>2522.4716419737783</v>
      </c>
      <c r="AB25">
        <v>2</v>
      </c>
      <c r="AC25">
        <v>10</v>
      </c>
      <c r="AD25">
        <f t="shared" si="5"/>
        <v>5</v>
      </c>
      <c r="AE25">
        <f t="shared" si="6"/>
        <v>5000</v>
      </c>
      <c r="AF25" s="63">
        <f t="shared" ref="AF25:AF37" si="37">$AF$23</f>
        <v>5.0537200000000002</v>
      </c>
      <c r="AG25" s="62">
        <f t="shared" si="7"/>
        <v>5</v>
      </c>
      <c r="AH25" s="63">
        <f t="shared" ref="AH25:AH37" si="38">$AH$23</f>
        <v>5.0838599999999996</v>
      </c>
      <c r="AI25" s="63">
        <f t="shared" ref="AI25:AI37" si="39">$AI$23</f>
        <v>10.13758</v>
      </c>
      <c r="AJ25">
        <f t="shared" ref="AJ25:AJ37" si="40">$AJ$23</f>
        <v>10.019760073201819</v>
      </c>
      <c r="AK25">
        <f t="shared" ref="AK25:AK37" si="41">$AK$23</f>
        <v>1.0117587572893381</v>
      </c>
      <c r="AL25">
        <f t="shared" ref="AL25:AL37" si="42">$AL$23</f>
        <v>2.0054830011243001</v>
      </c>
      <c r="AM25">
        <f t="shared" si="8"/>
        <v>1257.7875955865234</v>
      </c>
      <c r="AO25">
        <v>10</v>
      </c>
      <c r="AP25">
        <v>10</v>
      </c>
      <c r="AQ25">
        <f t="shared" si="9"/>
        <v>1</v>
      </c>
      <c r="AR25">
        <f t="shared" si="10"/>
        <v>1000</v>
      </c>
      <c r="AS25" s="63">
        <f t="shared" ref="AS25:AS37" si="43">$AS$23</f>
        <v>1.0056700000000001</v>
      </c>
      <c r="AT25">
        <f t="shared" si="11"/>
        <v>9</v>
      </c>
      <c r="AU25" s="63">
        <f t="shared" ref="AU25:AU37" si="44">$AU$23</f>
        <v>9.0474700000000006</v>
      </c>
      <c r="AV25" s="63">
        <f t="shared" si="12"/>
        <v>10.053140000000001</v>
      </c>
      <c r="AW25">
        <f t="shared" ref="AW25:AW37" si="45">$AW$23</f>
        <v>9.9341697538672697</v>
      </c>
      <c r="AX25">
        <f t="shared" si="13"/>
        <v>1.0119758620076345</v>
      </c>
      <c r="AY25">
        <f t="shared" si="14"/>
        <v>19.810483132303819</v>
      </c>
      <c r="AZ25">
        <f t="shared" si="15"/>
        <v>63.491010652613575</v>
      </c>
      <c r="BB25">
        <v>10</v>
      </c>
      <c r="BC25">
        <v>10</v>
      </c>
      <c r="BD25" s="63">
        <f t="shared" si="16"/>
        <v>1</v>
      </c>
      <c r="BE25">
        <f t="shared" si="17"/>
        <v>1000</v>
      </c>
      <c r="BF25" s="63">
        <f t="shared" ref="BF25:BF37" si="46">BF24</f>
        <v>1.0121</v>
      </c>
      <c r="BG25" s="63">
        <f t="shared" si="18"/>
        <v>9</v>
      </c>
      <c r="BH25" s="63">
        <f t="shared" ref="BH25:BH37" si="47">$BH$23</f>
        <v>9.0318900000000006</v>
      </c>
      <c r="BI25" s="63">
        <f t="shared" si="19"/>
        <v>10.043990000000001</v>
      </c>
      <c r="BJ25">
        <f t="shared" si="20"/>
        <v>9.9249151590448097</v>
      </c>
      <c r="BK25">
        <f t="shared" si="21"/>
        <v>1.0119975676413391</v>
      </c>
      <c r="BL25">
        <f t="shared" si="22"/>
        <v>9.9236978296877876</v>
      </c>
      <c r="BM25">
        <f t="shared" si="23"/>
        <v>6.3979185725177494</v>
      </c>
      <c r="BO25">
        <v>10</v>
      </c>
      <c r="BP25">
        <v>10</v>
      </c>
      <c r="BQ25" s="63">
        <f t="shared" si="24"/>
        <v>1</v>
      </c>
      <c r="BR25">
        <f t="shared" si="25"/>
        <v>1000</v>
      </c>
      <c r="BS25" s="63">
        <f t="shared" ref="BS25:BS37" si="48">BS24</f>
        <v>1.0150300000000001</v>
      </c>
      <c r="BT25" s="63">
        <f t="shared" si="26"/>
        <v>9</v>
      </c>
      <c r="BU25" s="63">
        <f t="shared" ref="BU25:BU37" si="49">$BU$23</f>
        <v>9.0449300000000008</v>
      </c>
      <c r="BV25" s="63">
        <f t="shared" si="27"/>
        <v>10.05996</v>
      </c>
      <c r="BW25">
        <f t="shared" ref="BW25:BW37" si="50">$BW$23</f>
        <v>9.9406743474774508</v>
      </c>
      <c r="BX25">
        <f t="shared" si="28"/>
        <v>1.0119997545793078</v>
      </c>
      <c r="BY25" s="64">
        <f t="shared" si="29"/>
        <v>9.9109762867716569</v>
      </c>
      <c r="BZ25">
        <f t="shared" si="30"/>
        <v>0.64553868230490641</v>
      </c>
    </row>
    <row r="26" spans="1:78" x14ac:dyDescent="0.2">
      <c r="A26" t="s">
        <v>23</v>
      </c>
      <c r="O26">
        <v>200</v>
      </c>
      <c r="P26">
        <v>10</v>
      </c>
      <c r="Q26">
        <f>$Q$23</f>
        <v>0.05</v>
      </c>
      <c r="R26">
        <f t="shared" si="31"/>
        <v>50</v>
      </c>
      <c r="S26">
        <f>$S$23</f>
        <v>5.457E-2</v>
      </c>
      <c r="T26" s="60">
        <f t="shared" si="32"/>
        <v>9.6999999999999993</v>
      </c>
      <c r="U26">
        <f t="shared" si="33"/>
        <v>9.8019300000000005</v>
      </c>
      <c r="V26">
        <f t="shared" si="34"/>
        <v>10.110140000000001</v>
      </c>
      <c r="W26">
        <f t="shared" si="35"/>
        <v>9.9950352564924696</v>
      </c>
      <c r="X26">
        <f t="shared" si="36"/>
        <v>1.0115161918446223</v>
      </c>
      <c r="Y26">
        <f>$Y$23</f>
        <v>186.27360923314714</v>
      </c>
      <c r="Z26">
        <f>E6/Y26</f>
        <v>536.46890942518758</v>
      </c>
      <c r="AB26">
        <v>2</v>
      </c>
      <c r="AC26">
        <v>10</v>
      </c>
      <c r="AD26">
        <f t="shared" si="5"/>
        <v>5</v>
      </c>
      <c r="AE26">
        <f t="shared" si="6"/>
        <v>5000</v>
      </c>
      <c r="AF26" s="63">
        <f t="shared" si="37"/>
        <v>5.0537200000000002</v>
      </c>
      <c r="AG26" s="62">
        <f t="shared" si="7"/>
        <v>5</v>
      </c>
      <c r="AH26" s="63">
        <f t="shared" si="38"/>
        <v>5.0838599999999996</v>
      </c>
      <c r="AI26" s="63">
        <f t="shared" si="39"/>
        <v>10.13758</v>
      </c>
      <c r="AJ26">
        <f t="shared" si="40"/>
        <v>10.019760073201819</v>
      </c>
      <c r="AK26">
        <f t="shared" si="41"/>
        <v>1.0117587572893381</v>
      </c>
      <c r="AL26">
        <f t="shared" si="42"/>
        <v>2.0054830011243001</v>
      </c>
      <c r="AM26">
        <f t="shared" si="8"/>
        <v>267.50110029575723</v>
      </c>
      <c r="AO26">
        <v>10</v>
      </c>
      <c r="AP26">
        <v>10</v>
      </c>
      <c r="AQ26">
        <f t="shared" si="9"/>
        <v>1</v>
      </c>
      <c r="AR26">
        <f t="shared" si="10"/>
        <v>1000</v>
      </c>
      <c r="AS26" s="63">
        <f t="shared" si="43"/>
        <v>1.0056700000000001</v>
      </c>
      <c r="AT26">
        <f t="shared" si="11"/>
        <v>9</v>
      </c>
      <c r="AU26" s="63">
        <f t="shared" si="44"/>
        <v>9.0474700000000006</v>
      </c>
      <c r="AV26" s="63">
        <f t="shared" si="12"/>
        <v>10.053140000000001</v>
      </c>
      <c r="AW26">
        <f t="shared" si="45"/>
        <v>9.9341697538672697</v>
      </c>
      <c r="AX26">
        <f t="shared" si="13"/>
        <v>1.0119758620076345</v>
      </c>
      <c r="AY26">
        <f t="shared" si="14"/>
        <v>19.810483132303819</v>
      </c>
      <c r="AZ26">
        <f t="shared" si="15"/>
        <v>13.503007398116329</v>
      </c>
      <c r="BB26">
        <v>10</v>
      </c>
      <c r="BC26">
        <v>10</v>
      </c>
      <c r="BD26" s="63">
        <f t="shared" si="16"/>
        <v>1</v>
      </c>
      <c r="BE26">
        <f t="shared" si="17"/>
        <v>1000</v>
      </c>
      <c r="BF26" s="63">
        <f t="shared" si="46"/>
        <v>1.0121</v>
      </c>
      <c r="BG26" s="63">
        <f t="shared" si="18"/>
        <v>9</v>
      </c>
      <c r="BH26" s="63">
        <f t="shared" si="47"/>
        <v>9.0318900000000006</v>
      </c>
      <c r="BI26" s="63">
        <f t="shared" si="19"/>
        <v>10.043990000000001</v>
      </c>
      <c r="BJ26">
        <f t="shared" si="20"/>
        <v>9.9249151590448097</v>
      </c>
      <c r="BK26">
        <f t="shared" si="21"/>
        <v>1.0119975676413391</v>
      </c>
      <c r="BL26">
        <f t="shared" si="22"/>
        <v>9.9236978296877876</v>
      </c>
      <c r="BM26">
        <f t="shared" si="23"/>
        <v>1.3606830467691853</v>
      </c>
      <c r="BO26">
        <v>10</v>
      </c>
      <c r="BP26">
        <v>10</v>
      </c>
      <c r="BQ26" s="63">
        <f t="shared" si="24"/>
        <v>1</v>
      </c>
      <c r="BR26">
        <f t="shared" si="25"/>
        <v>1000</v>
      </c>
      <c r="BS26" s="63">
        <f t="shared" si="48"/>
        <v>1.0150300000000001</v>
      </c>
      <c r="BT26" s="63">
        <f t="shared" si="26"/>
        <v>9</v>
      </c>
      <c r="BU26" s="63">
        <f t="shared" si="49"/>
        <v>9.0449300000000008</v>
      </c>
      <c r="BV26" s="63">
        <f t="shared" si="27"/>
        <v>10.05996</v>
      </c>
      <c r="BW26">
        <f t="shared" si="50"/>
        <v>9.9406743474774508</v>
      </c>
      <c r="BX26">
        <f t="shared" si="28"/>
        <v>1.0119997545793078</v>
      </c>
      <c r="BY26" s="64">
        <f t="shared" si="29"/>
        <v>9.9109762867716569</v>
      </c>
      <c r="BZ26">
        <f t="shared" si="30"/>
        <v>0.13729051582792215</v>
      </c>
    </row>
    <row r="27" spans="1:78" x14ac:dyDescent="0.2">
      <c r="A27" s="48" t="s">
        <v>74</v>
      </c>
      <c r="B27">
        <v>50</v>
      </c>
      <c r="C27">
        <v>10</v>
      </c>
      <c r="D27">
        <f>C27/B27</f>
        <v>0.2</v>
      </c>
      <c r="E27">
        <f>D27*1000</f>
        <v>200</v>
      </c>
      <c r="F27">
        <f>$F$24</f>
        <v>0.21945000000000001</v>
      </c>
      <c r="G27">
        <f>10-D27</f>
        <v>9.8000000000000007</v>
      </c>
      <c r="H27">
        <f>$H$24</f>
        <v>9.8963699999999992</v>
      </c>
      <c r="I27">
        <f>$I$24</f>
        <v>10.115819999999999</v>
      </c>
      <c r="J27">
        <f>$J$24</f>
        <v>10.197015303072568</v>
      </c>
      <c r="K27">
        <f>$K$24</f>
        <v>0.99203734615872319</v>
      </c>
      <c r="L27">
        <f>$L$24</f>
        <v>50.694662545692282</v>
      </c>
      <c r="M27">
        <f>F7/L27</f>
        <v>197259.42530906023</v>
      </c>
      <c r="O27" s="48">
        <v>40</v>
      </c>
      <c r="P27">
        <v>10</v>
      </c>
      <c r="Q27">
        <f>$Q$24</f>
        <v>0.25</v>
      </c>
      <c r="R27">
        <f t="shared" si="31"/>
        <v>250</v>
      </c>
      <c r="S27">
        <f>$S$25</f>
        <v>0.25363999999999998</v>
      </c>
      <c r="T27" s="60">
        <f t="shared" si="32"/>
        <v>9.6999999999999993</v>
      </c>
      <c r="U27">
        <f t="shared" si="33"/>
        <v>9.8019300000000005</v>
      </c>
      <c r="V27">
        <f t="shared" si="34"/>
        <v>10.110140000000001</v>
      </c>
      <c r="W27">
        <f t="shared" si="35"/>
        <v>9.9950352564924696</v>
      </c>
      <c r="X27">
        <f t="shared" si="36"/>
        <v>1.0115161918446223</v>
      </c>
      <c r="Y27" s="48">
        <f>$Y$25</f>
        <v>39.092604678338056</v>
      </c>
      <c r="Z27">
        <f>M27/Y27</f>
        <v>5045.9524744424452</v>
      </c>
      <c r="AB27">
        <v>2</v>
      </c>
      <c r="AC27">
        <v>10</v>
      </c>
      <c r="AD27">
        <f t="shared" si="5"/>
        <v>5</v>
      </c>
      <c r="AE27">
        <f t="shared" si="6"/>
        <v>5000</v>
      </c>
      <c r="AF27" s="63">
        <f t="shared" si="37"/>
        <v>5.0537200000000002</v>
      </c>
      <c r="AG27" s="62">
        <f t="shared" si="7"/>
        <v>5</v>
      </c>
      <c r="AH27" s="63">
        <f t="shared" si="38"/>
        <v>5.0838599999999996</v>
      </c>
      <c r="AI27" s="63">
        <f t="shared" si="39"/>
        <v>10.13758</v>
      </c>
      <c r="AJ27">
        <f t="shared" si="40"/>
        <v>10.019760073201819</v>
      </c>
      <c r="AK27">
        <f t="shared" si="41"/>
        <v>1.0117587572893381</v>
      </c>
      <c r="AL27">
        <f t="shared" si="42"/>
        <v>2.0054830011243001</v>
      </c>
      <c r="AM27">
        <f t="shared" si="8"/>
        <v>2516.0784068544176</v>
      </c>
      <c r="AO27">
        <v>10</v>
      </c>
      <c r="AP27">
        <v>10</v>
      </c>
      <c r="AQ27">
        <f t="shared" si="9"/>
        <v>1</v>
      </c>
      <c r="AR27">
        <f t="shared" si="10"/>
        <v>1000</v>
      </c>
      <c r="AS27" s="63">
        <f t="shared" si="43"/>
        <v>1.0056700000000001</v>
      </c>
      <c r="AT27">
        <f t="shared" si="11"/>
        <v>9</v>
      </c>
      <c r="AU27" s="63">
        <f t="shared" si="44"/>
        <v>9.0474700000000006</v>
      </c>
      <c r="AV27" s="63">
        <f t="shared" si="12"/>
        <v>10.053140000000001</v>
      </c>
      <c r="AW27">
        <f t="shared" si="45"/>
        <v>9.9341697538672697</v>
      </c>
      <c r="AX27">
        <f t="shared" si="13"/>
        <v>1.0119758620076345</v>
      </c>
      <c r="AY27">
        <f t="shared" si="14"/>
        <v>19.810483132303819</v>
      </c>
      <c r="AZ27">
        <f t="shared" si="15"/>
        <v>127.00742278978511</v>
      </c>
      <c r="BB27">
        <v>10</v>
      </c>
      <c r="BC27">
        <v>10</v>
      </c>
      <c r="BD27" s="63">
        <f t="shared" si="16"/>
        <v>1</v>
      </c>
      <c r="BE27">
        <f t="shared" si="17"/>
        <v>1000</v>
      </c>
      <c r="BF27" s="63">
        <f t="shared" si="46"/>
        <v>1.0121</v>
      </c>
      <c r="BG27" s="63">
        <f t="shared" si="18"/>
        <v>9</v>
      </c>
      <c r="BH27" s="63">
        <f t="shared" si="47"/>
        <v>9.0318900000000006</v>
      </c>
      <c r="BI27" s="63">
        <f t="shared" si="19"/>
        <v>10.043990000000001</v>
      </c>
      <c r="BJ27">
        <f t="shared" si="20"/>
        <v>9.9249151590448097</v>
      </c>
      <c r="BK27">
        <f t="shared" si="21"/>
        <v>1.0119975676413391</v>
      </c>
      <c r="BL27">
        <f t="shared" si="22"/>
        <v>9.9236978296877876</v>
      </c>
      <c r="BM27">
        <f t="shared" si="23"/>
        <v>12.798396824400379</v>
      </c>
      <c r="BO27">
        <v>10</v>
      </c>
      <c r="BP27">
        <v>10</v>
      </c>
      <c r="BQ27" s="63">
        <f t="shared" si="24"/>
        <v>1</v>
      </c>
      <c r="BR27">
        <f t="shared" si="25"/>
        <v>1000</v>
      </c>
      <c r="BS27" s="63">
        <f t="shared" si="48"/>
        <v>1.0150300000000001</v>
      </c>
      <c r="BT27" s="63">
        <f t="shared" si="26"/>
        <v>9</v>
      </c>
      <c r="BU27" s="63">
        <f t="shared" si="49"/>
        <v>9.0449300000000008</v>
      </c>
      <c r="BV27" s="63">
        <f t="shared" si="27"/>
        <v>10.05996</v>
      </c>
      <c r="BW27">
        <f t="shared" si="50"/>
        <v>9.9406743474774508</v>
      </c>
      <c r="BX27">
        <f t="shared" si="28"/>
        <v>1.0119997545793078</v>
      </c>
      <c r="BY27" s="64">
        <f t="shared" si="29"/>
        <v>9.9109762867716569</v>
      </c>
      <c r="BZ27">
        <f t="shared" si="30"/>
        <v>1.2913356317361602</v>
      </c>
    </row>
    <row r="28" spans="1:78" x14ac:dyDescent="0.2">
      <c r="A28" t="s">
        <v>54</v>
      </c>
      <c r="O28">
        <v>200</v>
      </c>
      <c r="P28">
        <v>10</v>
      </c>
      <c r="Q28">
        <f>$Q$23</f>
        <v>0.05</v>
      </c>
      <c r="R28">
        <f t="shared" si="31"/>
        <v>50</v>
      </c>
      <c r="S28">
        <f>$S$23</f>
        <v>5.457E-2</v>
      </c>
      <c r="T28" s="60">
        <f t="shared" si="32"/>
        <v>9.6999999999999993</v>
      </c>
      <c r="U28">
        <f t="shared" si="33"/>
        <v>9.8019300000000005</v>
      </c>
      <c r="V28">
        <f t="shared" si="34"/>
        <v>10.110140000000001</v>
      </c>
      <c r="W28">
        <f t="shared" si="35"/>
        <v>9.9950352564924696</v>
      </c>
      <c r="X28">
        <f t="shared" si="36"/>
        <v>1.0115161918446223</v>
      </c>
      <c r="Y28">
        <f>$Y$23</f>
        <v>186.27360923314714</v>
      </c>
      <c r="Z28">
        <f>E8/Y28</f>
        <v>108.01315378399654</v>
      </c>
      <c r="AB28">
        <v>2</v>
      </c>
      <c r="AC28">
        <v>10</v>
      </c>
      <c r="AD28">
        <f t="shared" si="5"/>
        <v>5</v>
      </c>
      <c r="AE28">
        <f t="shared" si="6"/>
        <v>5000</v>
      </c>
      <c r="AF28" s="63">
        <f t="shared" si="37"/>
        <v>5.0537200000000002</v>
      </c>
      <c r="AG28" s="62">
        <f t="shared" si="7"/>
        <v>5</v>
      </c>
      <c r="AH28" s="63">
        <f t="shared" si="38"/>
        <v>5.0838599999999996</v>
      </c>
      <c r="AI28" s="63">
        <f t="shared" si="39"/>
        <v>10.13758</v>
      </c>
      <c r="AJ28">
        <f t="shared" si="40"/>
        <v>10.019760073201819</v>
      </c>
      <c r="AK28">
        <f t="shared" si="41"/>
        <v>1.0117587572893381</v>
      </c>
      <c r="AL28">
        <f t="shared" si="42"/>
        <v>2.0054830011243001</v>
      </c>
      <c r="AM28">
        <f t="shared" si="8"/>
        <v>53.858922625344093</v>
      </c>
      <c r="AO28">
        <v>10</v>
      </c>
      <c r="AP28">
        <v>10</v>
      </c>
      <c r="AQ28">
        <f t="shared" si="9"/>
        <v>1</v>
      </c>
      <c r="AR28">
        <f t="shared" si="10"/>
        <v>1000</v>
      </c>
      <c r="AS28" s="63">
        <f t="shared" si="43"/>
        <v>1.0056700000000001</v>
      </c>
      <c r="AT28">
        <f t="shared" si="11"/>
        <v>9</v>
      </c>
      <c r="AU28" s="63">
        <f t="shared" si="44"/>
        <v>9.0474700000000006</v>
      </c>
      <c r="AV28" s="63">
        <f t="shared" si="12"/>
        <v>10.053140000000001</v>
      </c>
      <c r="AW28">
        <f t="shared" si="45"/>
        <v>9.9341697538672697</v>
      </c>
      <c r="AX28">
        <f t="shared" si="13"/>
        <v>1.0119758620076345</v>
      </c>
      <c r="AY28">
        <f t="shared" si="14"/>
        <v>19.810483132303819</v>
      </c>
      <c r="AZ28">
        <f t="shared" si="15"/>
        <v>2.7187081842299663</v>
      </c>
      <c r="BB28">
        <v>10</v>
      </c>
      <c r="BC28">
        <v>10</v>
      </c>
      <c r="BD28" s="63">
        <f t="shared" si="16"/>
        <v>1</v>
      </c>
      <c r="BE28">
        <f t="shared" si="17"/>
        <v>1000</v>
      </c>
      <c r="BF28" s="63">
        <f t="shared" si="46"/>
        <v>1.0121</v>
      </c>
      <c r="BG28" s="63">
        <f t="shared" si="18"/>
        <v>9</v>
      </c>
      <c r="BH28" s="63">
        <f t="shared" si="47"/>
        <v>9.0318900000000006</v>
      </c>
      <c r="BI28" s="63">
        <f t="shared" si="19"/>
        <v>10.043990000000001</v>
      </c>
      <c r="BJ28">
        <f t="shared" si="20"/>
        <v>9.9249151590448097</v>
      </c>
      <c r="BK28">
        <f t="shared" si="21"/>
        <v>1.0119975676413391</v>
      </c>
      <c r="BL28">
        <f t="shared" si="22"/>
        <v>9.9236978296877876</v>
      </c>
      <c r="BM28">
        <f t="shared" si="23"/>
        <v>0.27396120185125594</v>
      </c>
      <c r="BO28">
        <v>10</v>
      </c>
      <c r="BP28">
        <v>10</v>
      </c>
      <c r="BQ28" s="63">
        <f t="shared" si="24"/>
        <v>1</v>
      </c>
      <c r="BR28">
        <f t="shared" si="25"/>
        <v>1000</v>
      </c>
      <c r="BS28" s="63">
        <f t="shared" si="48"/>
        <v>1.0150300000000001</v>
      </c>
      <c r="BT28" s="63">
        <f t="shared" si="26"/>
        <v>9</v>
      </c>
      <c r="BU28" s="63">
        <f t="shared" si="49"/>
        <v>9.0449300000000008</v>
      </c>
      <c r="BV28" s="63">
        <f t="shared" si="27"/>
        <v>10.05996</v>
      </c>
      <c r="BW28">
        <f t="shared" si="50"/>
        <v>9.9406743474774508</v>
      </c>
      <c r="BX28">
        <f t="shared" si="28"/>
        <v>1.0119997545793078</v>
      </c>
      <c r="BY28" s="64">
        <f t="shared" si="29"/>
        <v>9.9109762867716569</v>
      </c>
      <c r="BZ28">
        <f t="shared" si="30"/>
        <v>2.7642201325505791E-2</v>
      </c>
    </row>
    <row r="29" spans="1:78" x14ac:dyDescent="0.2">
      <c r="A29" t="s">
        <v>59</v>
      </c>
      <c r="O29">
        <v>200</v>
      </c>
      <c r="P29">
        <v>10</v>
      </c>
      <c r="Q29">
        <f t="shared" ref="Q29:Q37" si="51">$Q$23</f>
        <v>0.05</v>
      </c>
      <c r="R29">
        <f t="shared" si="31"/>
        <v>50</v>
      </c>
      <c r="S29">
        <f t="shared" ref="S29:S37" si="52">$S$23</f>
        <v>5.457E-2</v>
      </c>
      <c r="T29" s="60">
        <f t="shared" si="32"/>
        <v>9.6999999999999993</v>
      </c>
      <c r="U29">
        <f t="shared" si="33"/>
        <v>9.8019300000000005</v>
      </c>
      <c r="V29">
        <f t="shared" si="34"/>
        <v>10.110140000000001</v>
      </c>
      <c r="W29">
        <f t="shared" si="35"/>
        <v>9.9950352564924696</v>
      </c>
      <c r="X29">
        <f t="shared" si="36"/>
        <v>1.0115161918446223</v>
      </c>
      <c r="Y29">
        <f t="shared" ref="Y29:Y37" si="53">$Y$23</f>
        <v>186.27360923314714</v>
      </c>
      <c r="Z29">
        <f t="shared" ref="Z29:Z37" si="54">E9/Y29</f>
        <v>108.0668382540681</v>
      </c>
      <c r="AB29">
        <v>2</v>
      </c>
      <c r="AC29">
        <v>10</v>
      </c>
      <c r="AD29">
        <f t="shared" si="5"/>
        <v>5</v>
      </c>
      <c r="AE29">
        <f t="shared" si="6"/>
        <v>5000</v>
      </c>
      <c r="AF29" s="63">
        <f t="shared" si="37"/>
        <v>5.0537200000000002</v>
      </c>
      <c r="AG29" s="62">
        <f t="shared" si="7"/>
        <v>5</v>
      </c>
      <c r="AH29" s="63">
        <f t="shared" si="38"/>
        <v>5.0838599999999996</v>
      </c>
      <c r="AI29" s="63">
        <f t="shared" si="39"/>
        <v>10.13758</v>
      </c>
      <c r="AJ29">
        <f t="shared" si="40"/>
        <v>10.019760073201819</v>
      </c>
      <c r="AK29">
        <f t="shared" si="41"/>
        <v>1.0117587572893381</v>
      </c>
      <c r="AL29">
        <f t="shared" si="42"/>
        <v>2.0054830011243001</v>
      </c>
      <c r="AM29">
        <f t="shared" si="8"/>
        <v>53.88569147356742</v>
      </c>
      <c r="AO29">
        <v>10</v>
      </c>
      <c r="AP29">
        <v>10</v>
      </c>
      <c r="AQ29">
        <f t="shared" si="9"/>
        <v>1</v>
      </c>
      <c r="AR29">
        <f t="shared" si="10"/>
        <v>1000</v>
      </c>
      <c r="AS29" s="63">
        <f t="shared" si="43"/>
        <v>1.0056700000000001</v>
      </c>
      <c r="AT29">
        <f t="shared" si="11"/>
        <v>9</v>
      </c>
      <c r="AU29" s="63">
        <f t="shared" si="44"/>
        <v>9.0474700000000006</v>
      </c>
      <c r="AV29" s="63">
        <f t="shared" si="12"/>
        <v>10.053140000000001</v>
      </c>
      <c r="AW29">
        <f t="shared" si="45"/>
        <v>9.9341697538672697</v>
      </c>
      <c r="AX29">
        <f t="shared" si="13"/>
        <v>1.0119758620076345</v>
      </c>
      <c r="AY29">
        <f t="shared" si="14"/>
        <v>19.810483132303819</v>
      </c>
      <c r="AZ29">
        <f t="shared" si="15"/>
        <v>2.7200594308424066</v>
      </c>
      <c r="BB29">
        <v>10</v>
      </c>
      <c r="BC29">
        <v>10</v>
      </c>
      <c r="BD29" s="63">
        <f t="shared" si="16"/>
        <v>1</v>
      </c>
      <c r="BE29">
        <f t="shared" si="17"/>
        <v>1000</v>
      </c>
      <c r="BF29" s="63">
        <f t="shared" si="46"/>
        <v>1.0121</v>
      </c>
      <c r="BG29" s="63">
        <f t="shared" si="18"/>
        <v>9</v>
      </c>
      <c r="BH29" s="63">
        <f t="shared" si="47"/>
        <v>9.0318900000000006</v>
      </c>
      <c r="BI29" s="63">
        <f t="shared" si="19"/>
        <v>10.043990000000001</v>
      </c>
      <c r="BJ29">
        <f t="shared" si="20"/>
        <v>9.9249151590448097</v>
      </c>
      <c r="BK29">
        <f t="shared" si="21"/>
        <v>1.0119975676413391</v>
      </c>
      <c r="BL29">
        <f t="shared" si="22"/>
        <v>9.9236978296877876</v>
      </c>
      <c r="BM29">
        <f t="shared" si="23"/>
        <v>0.27409736547046631</v>
      </c>
      <c r="BO29">
        <v>10</v>
      </c>
      <c r="BP29">
        <v>10</v>
      </c>
      <c r="BQ29" s="63">
        <f t="shared" si="24"/>
        <v>1</v>
      </c>
      <c r="BR29">
        <f t="shared" si="25"/>
        <v>1000</v>
      </c>
      <c r="BS29" s="63">
        <f t="shared" si="48"/>
        <v>1.0150300000000001</v>
      </c>
      <c r="BT29" s="63">
        <f t="shared" si="26"/>
        <v>9</v>
      </c>
      <c r="BU29" s="63">
        <f t="shared" si="49"/>
        <v>9.0449300000000008</v>
      </c>
      <c r="BV29" s="63">
        <f t="shared" si="27"/>
        <v>10.05996</v>
      </c>
      <c r="BW29">
        <f t="shared" si="50"/>
        <v>9.9406743474774508</v>
      </c>
      <c r="BX29">
        <f t="shared" si="28"/>
        <v>1.0119997545793078</v>
      </c>
      <c r="BY29" s="64">
        <f t="shared" si="29"/>
        <v>9.9109762867716569</v>
      </c>
      <c r="BZ29">
        <f t="shared" si="30"/>
        <v>2.7655939994156636E-2</v>
      </c>
    </row>
    <row r="30" spans="1:78" x14ac:dyDescent="0.2">
      <c r="A30" t="s">
        <v>57</v>
      </c>
      <c r="O30">
        <v>200</v>
      </c>
      <c r="P30">
        <v>10</v>
      </c>
      <c r="Q30">
        <f t="shared" si="51"/>
        <v>0.05</v>
      </c>
      <c r="R30">
        <f t="shared" si="31"/>
        <v>50</v>
      </c>
      <c r="S30">
        <f t="shared" si="52"/>
        <v>5.457E-2</v>
      </c>
      <c r="T30" s="60">
        <f t="shared" si="32"/>
        <v>9.6999999999999993</v>
      </c>
      <c r="U30">
        <f t="shared" si="33"/>
        <v>9.8019300000000005</v>
      </c>
      <c r="V30">
        <f t="shared" si="34"/>
        <v>10.110140000000001</v>
      </c>
      <c r="W30">
        <f t="shared" si="35"/>
        <v>9.9950352564924696</v>
      </c>
      <c r="X30">
        <f t="shared" si="36"/>
        <v>1.0115161918446223</v>
      </c>
      <c r="Y30">
        <f t="shared" si="53"/>
        <v>186.27360923314714</v>
      </c>
      <c r="Z30">
        <f t="shared" si="54"/>
        <v>536.62996283540224</v>
      </c>
      <c r="AB30">
        <v>2</v>
      </c>
      <c r="AC30">
        <v>10</v>
      </c>
      <c r="AD30">
        <f t="shared" si="5"/>
        <v>5</v>
      </c>
      <c r="AE30">
        <f t="shared" si="6"/>
        <v>5000</v>
      </c>
      <c r="AF30" s="63">
        <f t="shared" si="37"/>
        <v>5.0537200000000002</v>
      </c>
      <c r="AG30" s="62">
        <f t="shared" si="7"/>
        <v>5</v>
      </c>
      <c r="AH30" s="63">
        <f t="shared" si="38"/>
        <v>5.0838599999999996</v>
      </c>
      <c r="AI30" s="63">
        <f t="shared" si="39"/>
        <v>10.13758</v>
      </c>
      <c r="AJ30">
        <f t="shared" si="40"/>
        <v>10.019760073201819</v>
      </c>
      <c r="AK30">
        <f t="shared" si="41"/>
        <v>1.0117587572893381</v>
      </c>
      <c r="AL30">
        <f t="shared" si="42"/>
        <v>2.0054830011243001</v>
      </c>
      <c r="AM30">
        <f t="shared" si="8"/>
        <v>267.58140684042718</v>
      </c>
      <c r="AO30">
        <v>10</v>
      </c>
      <c r="AP30">
        <v>10</v>
      </c>
      <c r="AQ30">
        <f t="shared" si="9"/>
        <v>1</v>
      </c>
      <c r="AR30">
        <f t="shared" si="10"/>
        <v>1000</v>
      </c>
      <c r="AS30" s="63">
        <f t="shared" si="43"/>
        <v>1.0056700000000001</v>
      </c>
      <c r="AT30">
        <f t="shared" si="11"/>
        <v>9</v>
      </c>
      <c r="AU30" s="63">
        <f t="shared" si="44"/>
        <v>9.0474700000000006</v>
      </c>
      <c r="AV30" s="63">
        <f t="shared" si="12"/>
        <v>10.053140000000001</v>
      </c>
      <c r="AW30">
        <f t="shared" si="45"/>
        <v>9.9341697538672697</v>
      </c>
      <c r="AX30">
        <f t="shared" si="13"/>
        <v>1.0119758620076345</v>
      </c>
      <c r="AY30">
        <f t="shared" si="14"/>
        <v>19.810483132303819</v>
      </c>
      <c r="AZ30">
        <f t="shared" si="15"/>
        <v>13.507061137953649</v>
      </c>
      <c r="BB30">
        <v>10</v>
      </c>
      <c r="BC30">
        <v>10</v>
      </c>
      <c r="BD30" s="63">
        <f t="shared" si="16"/>
        <v>1</v>
      </c>
      <c r="BE30">
        <f t="shared" si="17"/>
        <v>1000</v>
      </c>
      <c r="BF30" s="63">
        <f t="shared" si="46"/>
        <v>1.0121</v>
      </c>
      <c r="BG30" s="63">
        <f t="shared" si="18"/>
        <v>9</v>
      </c>
      <c r="BH30" s="63">
        <f t="shared" si="47"/>
        <v>9.0318900000000006</v>
      </c>
      <c r="BI30" s="63">
        <f t="shared" si="19"/>
        <v>10.043990000000001</v>
      </c>
      <c r="BJ30">
        <f t="shared" si="20"/>
        <v>9.9249151590448097</v>
      </c>
      <c r="BK30">
        <f t="shared" si="21"/>
        <v>1.0119975676413391</v>
      </c>
      <c r="BL30">
        <f t="shared" si="22"/>
        <v>9.9236978296877876</v>
      </c>
      <c r="BM30">
        <f t="shared" si="23"/>
        <v>1.361091537626816</v>
      </c>
      <c r="BO30">
        <v>10</v>
      </c>
      <c r="BP30">
        <v>10</v>
      </c>
      <c r="BQ30" s="63">
        <f t="shared" si="24"/>
        <v>1</v>
      </c>
      <c r="BR30">
        <f t="shared" si="25"/>
        <v>1000</v>
      </c>
      <c r="BS30" s="63">
        <f t="shared" si="48"/>
        <v>1.0150300000000001</v>
      </c>
      <c r="BT30" s="63">
        <f t="shared" si="26"/>
        <v>9</v>
      </c>
      <c r="BU30" s="63">
        <f t="shared" si="49"/>
        <v>9.0449300000000008</v>
      </c>
      <c r="BV30" s="63">
        <f t="shared" si="27"/>
        <v>10.05996</v>
      </c>
      <c r="BW30">
        <f t="shared" si="50"/>
        <v>9.9406743474774508</v>
      </c>
      <c r="BX30">
        <f t="shared" si="28"/>
        <v>1.0119997545793078</v>
      </c>
      <c r="BY30" s="64">
        <f t="shared" si="29"/>
        <v>9.9109762867716569</v>
      </c>
      <c r="BZ30">
        <f t="shared" si="30"/>
        <v>0.13733173183387465</v>
      </c>
    </row>
    <row r="31" spans="1:78" x14ac:dyDescent="0.2">
      <c r="A31" t="s">
        <v>60</v>
      </c>
      <c r="O31">
        <v>200</v>
      </c>
      <c r="P31">
        <v>10</v>
      </c>
      <c r="Q31">
        <f t="shared" si="51"/>
        <v>0.05</v>
      </c>
      <c r="R31">
        <f t="shared" si="31"/>
        <v>50</v>
      </c>
      <c r="S31">
        <f t="shared" si="52"/>
        <v>5.457E-2</v>
      </c>
      <c r="T31" s="60">
        <f t="shared" si="32"/>
        <v>9.6999999999999993</v>
      </c>
      <c r="U31">
        <f t="shared" si="33"/>
        <v>9.8019300000000005</v>
      </c>
      <c r="V31">
        <f t="shared" si="34"/>
        <v>10.110140000000001</v>
      </c>
      <c r="W31">
        <f t="shared" si="35"/>
        <v>9.9950352564924696</v>
      </c>
      <c r="X31">
        <f t="shared" si="36"/>
        <v>1.0115161918446223</v>
      </c>
      <c r="Y31">
        <f t="shared" si="53"/>
        <v>186.27360923314714</v>
      </c>
      <c r="Z31">
        <f t="shared" si="54"/>
        <v>107.36894014313772</v>
      </c>
      <c r="AB31">
        <v>2</v>
      </c>
      <c r="AC31">
        <v>10</v>
      </c>
      <c r="AD31">
        <f t="shared" si="5"/>
        <v>5</v>
      </c>
      <c r="AE31">
        <f t="shared" si="6"/>
        <v>5000</v>
      </c>
      <c r="AF31" s="63">
        <f t="shared" si="37"/>
        <v>5.0537200000000002</v>
      </c>
      <c r="AG31" s="62">
        <f t="shared" si="7"/>
        <v>5</v>
      </c>
      <c r="AH31" s="63">
        <f t="shared" si="38"/>
        <v>5.0838599999999996</v>
      </c>
      <c r="AI31" s="63">
        <f t="shared" si="39"/>
        <v>10.13758</v>
      </c>
      <c r="AJ31">
        <f t="shared" si="40"/>
        <v>10.019760073201819</v>
      </c>
      <c r="AK31">
        <f t="shared" si="41"/>
        <v>1.0117587572893381</v>
      </c>
      <c r="AL31">
        <f t="shared" si="42"/>
        <v>2.0054830011243001</v>
      </c>
      <c r="AM31">
        <f t="shared" si="8"/>
        <v>53.537696446664114</v>
      </c>
      <c r="AO31">
        <v>10</v>
      </c>
      <c r="AP31">
        <v>10</v>
      </c>
      <c r="AQ31">
        <f t="shared" si="9"/>
        <v>1</v>
      </c>
      <c r="AR31">
        <f t="shared" si="10"/>
        <v>1000</v>
      </c>
      <c r="AS31" s="63">
        <f t="shared" si="43"/>
        <v>1.0056700000000001</v>
      </c>
      <c r="AT31">
        <f t="shared" si="11"/>
        <v>9</v>
      </c>
      <c r="AU31" s="63">
        <f t="shared" si="44"/>
        <v>9.0474700000000006</v>
      </c>
      <c r="AV31" s="63">
        <f t="shared" si="12"/>
        <v>10.053140000000001</v>
      </c>
      <c r="AW31">
        <f t="shared" si="45"/>
        <v>9.9341697538672697</v>
      </c>
      <c r="AX31">
        <f t="shared" si="13"/>
        <v>1.0119758620076345</v>
      </c>
      <c r="AY31">
        <f t="shared" si="14"/>
        <v>19.810483132303819</v>
      </c>
      <c r="AZ31">
        <f t="shared" si="15"/>
        <v>2.7024932248806826</v>
      </c>
      <c r="BB31">
        <v>10</v>
      </c>
      <c r="BC31">
        <v>10</v>
      </c>
      <c r="BD31" s="63">
        <f t="shared" si="16"/>
        <v>1</v>
      </c>
      <c r="BE31">
        <f t="shared" si="17"/>
        <v>1000</v>
      </c>
      <c r="BF31" s="63">
        <f t="shared" si="46"/>
        <v>1.0121</v>
      </c>
      <c r="BG31" s="63">
        <f t="shared" si="18"/>
        <v>9</v>
      </c>
      <c r="BH31" s="63">
        <f t="shared" si="47"/>
        <v>9.0318900000000006</v>
      </c>
      <c r="BI31" s="63">
        <f t="shared" si="19"/>
        <v>10.043990000000001</v>
      </c>
      <c r="BJ31">
        <f t="shared" si="20"/>
        <v>9.9249151590448097</v>
      </c>
      <c r="BK31">
        <f t="shared" si="21"/>
        <v>1.0119975676413391</v>
      </c>
      <c r="BL31">
        <f t="shared" si="22"/>
        <v>9.9236978296877876</v>
      </c>
      <c r="BM31">
        <f t="shared" si="23"/>
        <v>0.27232723842073159</v>
      </c>
      <c r="BO31">
        <v>10</v>
      </c>
      <c r="BP31">
        <v>10</v>
      </c>
      <c r="BQ31" s="63">
        <f t="shared" si="24"/>
        <v>1</v>
      </c>
      <c r="BR31">
        <f t="shared" si="25"/>
        <v>1000</v>
      </c>
      <c r="BS31" s="63">
        <f t="shared" si="48"/>
        <v>1.0150300000000001</v>
      </c>
      <c r="BT31" s="63">
        <f t="shared" si="26"/>
        <v>9</v>
      </c>
      <c r="BU31" s="63">
        <f t="shared" si="49"/>
        <v>9.0449300000000008</v>
      </c>
      <c r="BV31" s="63">
        <f t="shared" si="27"/>
        <v>10.05996</v>
      </c>
      <c r="BW31">
        <f t="shared" si="50"/>
        <v>9.9406743474774508</v>
      </c>
      <c r="BX31">
        <f t="shared" si="28"/>
        <v>1.0119997545793078</v>
      </c>
      <c r="BY31" s="64">
        <f t="shared" si="29"/>
        <v>9.9109762867716569</v>
      </c>
      <c r="BZ31">
        <f t="shared" si="30"/>
        <v>2.7477337301695621E-2</v>
      </c>
    </row>
    <row r="32" spans="1:78" x14ac:dyDescent="0.2">
      <c r="A32" t="s">
        <v>56</v>
      </c>
      <c r="O32">
        <v>200</v>
      </c>
      <c r="P32">
        <v>10</v>
      </c>
      <c r="Q32">
        <f t="shared" si="51"/>
        <v>0.05</v>
      </c>
      <c r="R32">
        <f t="shared" si="31"/>
        <v>50</v>
      </c>
      <c r="S32">
        <f t="shared" si="52"/>
        <v>5.457E-2</v>
      </c>
      <c r="T32" s="60">
        <f t="shared" si="32"/>
        <v>9.6999999999999993</v>
      </c>
      <c r="U32">
        <f t="shared" si="33"/>
        <v>9.8019300000000005</v>
      </c>
      <c r="V32">
        <f t="shared" si="34"/>
        <v>10.110140000000001</v>
      </c>
      <c r="W32">
        <f t="shared" si="35"/>
        <v>9.9950352564924696</v>
      </c>
      <c r="X32">
        <f t="shared" si="36"/>
        <v>1.0115161918446223</v>
      </c>
      <c r="Y32">
        <f t="shared" si="53"/>
        <v>186.27360923314714</v>
      </c>
      <c r="Z32">
        <f t="shared" si="54"/>
        <v>108.65736742485537</v>
      </c>
      <c r="AB32">
        <v>2</v>
      </c>
      <c r="AC32">
        <v>10</v>
      </c>
      <c r="AD32">
        <f t="shared" si="5"/>
        <v>5</v>
      </c>
      <c r="AE32">
        <f t="shared" si="6"/>
        <v>5000</v>
      </c>
      <c r="AF32" s="63">
        <f t="shared" si="37"/>
        <v>5.0537200000000002</v>
      </c>
      <c r="AG32" s="62">
        <f t="shared" si="7"/>
        <v>5</v>
      </c>
      <c r="AH32" s="63">
        <f t="shared" si="38"/>
        <v>5.0838599999999996</v>
      </c>
      <c r="AI32" s="63">
        <f t="shared" si="39"/>
        <v>10.13758</v>
      </c>
      <c r="AJ32">
        <f t="shared" si="40"/>
        <v>10.019760073201819</v>
      </c>
      <c r="AK32">
        <f t="shared" si="41"/>
        <v>1.0117587572893381</v>
      </c>
      <c r="AL32">
        <f t="shared" si="42"/>
        <v>2.0054830011243001</v>
      </c>
      <c r="AM32">
        <f t="shared" si="8"/>
        <v>54.180148804024078</v>
      </c>
      <c r="AO32">
        <v>10</v>
      </c>
      <c r="AP32">
        <v>10</v>
      </c>
      <c r="AQ32">
        <f t="shared" si="9"/>
        <v>1</v>
      </c>
      <c r="AR32">
        <f t="shared" si="10"/>
        <v>1000</v>
      </c>
      <c r="AS32" s="63">
        <f t="shared" si="43"/>
        <v>1.0056700000000001</v>
      </c>
      <c r="AT32">
        <f t="shared" si="11"/>
        <v>9</v>
      </c>
      <c r="AU32" s="63">
        <f t="shared" si="44"/>
        <v>9.0474700000000006</v>
      </c>
      <c r="AV32" s="63">
        <f t="shared" si="12"/>
        <v>10.053140000000001</v>
      </c>
      <c r="AW32">
        <f t="shared" si="45"/>
        <v>9.9341697538672697</v>
      </c>
      <c r="AX32">
        <f t="shared" si="13"/>
        <v>1.0119758620076345</v>
      </c>
      <c r="AY32">
        <f t="shared" si="14"/>
        <v>19.810483132303819</v>
      </c>
      <c r="AZ32">
        <f t="shared" si="15"/>
        <v>2.7349231435792505</v>
      </c>
      <c r="BB32">
        <v>10</v>
      </c>
      <c r="BC32">
        <v>10</v>
      </c>
      <c r="BD32" s="63">
        <f t="shared" si="16"/>
        <v>1</v>
      </c>
      <c r="BE32">
        <f t="shared" si="17"/>
        <v>1000</v>
      </c>
      <c r="BF32" s="63">
        <f t="shared" si="46"/>
        <v>1.0121</v>
      </c>
      <c r="BG32" s="63">
        <f t="shared" si="18"/>
        <v>9</v>
      </c>
      <c r="BH32" s="63">
        <f t="shared" si="47"/>
        <v>9.0318900000000006</v>
      </c>
      <c r="BI32" s="63">
        <f t="shared" si="19"/>
        <v>10.043990000000001</v>
      </c>
      <c r="BJ32">
        <f t="shared" si="20"/>
        <v>9.9249151590448097</v>
      </c>
      <c r="BK32">
        <f t="shared" si="21"/>
        <v>1.0119975676413391</v>
      </c>
      <c r="BL32">
        <f t="shared" si="22"/>
        <v>9.9236978296877876</v>
      </c>
      <c r="BM32">
        <f t="shared" si="23"/>
        <v>0.2755951652817803</v>
      </c>
      <c r="BO32">
        <v>10</v>
      </c>
      <c r="BP32">
        <v>10</v>
      </c>
      <c r="BQ32" s="63">
        <f t="shared" si="24"/>
        <v>1</v>
      </c>
      <c r="BR32">
        <f t="shared" si="25"/>
        <v>1000</v>
      </c>
      <c r="BS32" s="63">
        <f t="shared" si="48"/>
        <v>1.0150300000000001</v>
      </c>
      <c r="BT32" s="63">
        <f t="shared" si="26"/>
        <v>9</v>
      </c>
      <c r="BU32" s="63">
        <f t="shared" si="49"/>
        <v>9.0449300000000008</v>
      </c>
      <c r="BV32" s="63">
        <f t="shared" si="27"/>
        <v>10.05996</v>
      </c>
      <c r="BW32">
        <f t="shared" si="50"/>
        <v>9.9406743474774508</v>
      </c>
      <c r="BX32">
        <f t="shared" si="28"/>
        <v>1.0119997545793078</v>
      </c>
      <c r="BY32" s="64">
        <f t="shared" si="29"/>
        <v>9.9109762867716569</v>
      </c>
      <c r="BZ32">
        <f t="shared" si="30"/>
        <v>2.780706534931596E-2</v>
      </c>
    </row>
    <row r="33" spans="1:78" x14ac:dyDescent="0.2">
      <c r="A33" t="s">
        <v>69</v>
      </c>
      <c r="O33">
        <v>200</v>
      </c>
      <c r="P33">
        <v>10</v>
      </c>
      <c r="Q33">
        <f t="shared" si="51"/>
        <v>0.05</v>
      </c>
      <c r="R33">
        <f t="shared" si="31"/>
        <v>50</v>
      </c>
      <c r="S33">
        <f t="shared" si="52"/>
        <v>5.457E-2</v>
      </c>
      <c r="T33" s="60">
        <f t="shared" si="32"/>
        <v>9.6999999999999993</v>
      </c>
      <c r="U33">
        <f t="shared" si="33"/>
        <v>9.8019300000000005</v>
      </c>
      <c r="V33">
        <f t="shared" si="34"/>
        <v>10.110140000000001</v>
      </c>
      <c r="W33">
        <f t="shared" si="35"/>
        <v>9.9950352564924696</v>
      </c>
      <c r="X33">
        <f t="shared" si="36"/>
        <v>1.0115161918446223</v>
      </c>
      <c r="Y33">
        <f t="shared" si="53"/>
        <v>186.27360923314714</v>
      </c>
      <c r="Z33">
        <f t="shared" si="54"/>
        <v>537.91839011712</v>
      </c>
      <c r="AB33">
        <v>2</v>
      </c>
      <c r="AC33">
        <v>10</v>
      </c>
      <c r="AD33">
        <f t="shared" si="5"/>
        <v>5</v>
      </c>
      <c r="AE33">
        <f t="shared" si="6"/>
        <v>5000</v>
      </c>
      <c r="AF33" s="63">
        <f t="shared" si="37"/>
        <v>5.0537200000000002</v>
      </c>
      <c r="AG33" s="62">
        <f t="shared" si="7"/>
        <v>5</v>
      </c>
      <c r="AH33" s="63">
        <f t="shared" si="38"/>
        <v>5.0838599999999996</v>
      </c>
      <c r="AI33" s="63">
        <f t="shared" si="39"/>
        <v>10.13758</v>
      </c>
      <c r="AJ33">
        <f t="shared" si="40"/>
        <v>10.019760073201819</v>
      </c>
      <c r="AK33">
        <f t="shared" si="41"/>
        <v>1.0117587572893381</v>
      </c>
      <c r="AL33">
        <f t="shared" si="42"/>
        <v>2.0054830011243001</v>
      </c>
      <c r="AM33">
        <f t="shared" si="8"/>
        <v>268.22385919778719</v>
      </c>
      <c r="AO33">
        <v>10</v>
      </c>
      <c r="AP33">
        <v>10</v>
      </c>
      <c r="AQ33">
        <f t="shared" si="9"/>
        <v>1</v>
      </c>
      <c r="AR33">
        <f t="shared" si="10"/>
        <v>1000</v>
      </c>
      <c r="AS33" s="63">
        <f t="shared" si="43"/>
        <v>1.0056700000000001</v>
      </c>
      <c r="AT33">
        <f t="shared" si="11"/>
        <v>9</v>
      </c>
      <c r="AU33" s="63">
        <f t="shared" si="44"/>
        <v>9.0474700000000006</v>
      </c>
      <c r="AV33" s="63">
        <f t="shared" si="12"/>
        <v>10.053140000000001</v>
      </c>
      <c r="AW33">
        <f t="shared" si="45"/>
        <v>9.9341697538672697</v>
      </c>
      <c r="AX33">
        <f t="shared" si="13"/>
        <v>1.0119758620076345</v>
      </c>
      <c r="AY33">
        <f t="shared" si="14"/>
        <v>19.810483132303819</v>
      </c>
      <c r="AZ33">
        <f t="shared" si="15"/>
        <v>13.539491056652219</v>
      </c>
      <c r="BB33">
        <v>10</v>
      </c>
      <c r="BC33">
        <v>10</v>
      </c>
      <c r="BD33" s="63">
        <f t="shared" si="16"/>
        <v>1</v>
      </c>
      <c r="BE33">
        <f t="shared" si="17"/>
        <v>1000</v>
      </c>
      <c r="BF33" s="63">
        <f t="shared" si="46"/>
        <v>1.0121</v>
      </c>
      <c r="BG33" s="63">
        <f t="shared" si="18"/>
        <v>9</v>
      </c>
      <c r="BH33" s="63">
        <f t="shared" si="47"/>
        <v>9.0318900000000006</v>
      </c>
      <c r="BI33" s="63">
        <f t="shared" si="19"/>
        <v>10.043990000000001</v>
      </c>
      <c r="BJ33">
        <f t="shared" si="20"/>
        <v>9.9249151590448097</v>
      </c>
      <c r="BK33">
        <f t="shared" si="21"/>
        <v>1.0119975676413391</v>
      </c>
      <c r="BL33">
        <f t="shared" si="22"/>
        <v>9.9236978296877876</v>
      </c>
      <c r="BM33">
        <f t="shared" si="23"/>
        <v>1.3643594644878652</v>
      </c>
      <c r="BO33">
        <v>10</v>
      </c>
      <c r="BP33">
        <v>10</v>
      </c>
      <c r="BQ33" s="63">
        <f t="shared" si="24"/>
        <v>1</v>
      </c>
      <c r="BR33">
        <f t="shared" si="25"/>
        <v>1000</v>
      </c>
      <c r="BS33" s="63">
        <f t="shared" si="48"/>
        <v>1.0150300000000001</v>
      </c>
      <c r="BT33" s="63">
        <f t="shared" si="26"/>
        <v>9</v>
      </c>
      <c r="BU33" s="63">
        <f t="shared" si="49"/>
        <v>9.0449300000000008</v>
      </c>
      <c r="BV33" s="63">
        <f t="shared" si="27"/>
        <v>10.05996</v>
      </c>
      <c r="BW33">
        <f t="shared" si="50"/>
        <v>9.9406743474774508</v>
      </c>
      <c r="BX33">
        <f t="shared" si="28"/>
        <v>1.0119997545793078</v>
      </c>
      <c r="BY33" s="64">
        <f t="shared" si="29"/>
        <v>9.9109762867716569</v>
      </c>
      <c r="BZ33">
        <f t="shared" si="30"/>
        <v>0.13766145988149506</v>
      </c>
    </row>
    <row r="34" spans="1:78" x14ac:dyDescent="0.2">
      <c r="A34" t="s">
        <v>63</v>
      </c>
      <c r="O34">
        <v>200</v>
      </c>
      <c r="P34">
        <v>10</v>
      </c>
      <c r="Q34">
        <f t="shared" si="51"/>
        <v>0.05</v>
      </c>
      <c r="R34">
        <f t="shared" si="31"/>
        <v>50</v>
      </c>
      <c r="S34">
        <f t="shared" si="52"/>
        <v>5.457E-2</v>
      </c>
      <c r="T34" s="60">
        <f t="shared" si="32"/>
        <v>9.6999999999999993</v>
      </c>
      <c r="U34">
        <f t="shared" si="33"/>
        <v>9.8019300000000005</v>
      </c>
      <c r="V34">
        <f t="shared" si="34"/>
        <v>10.110140000000001</v>
      </c>
      <c r="W34">
        <f t="shared" si="35"/>
        <v>9.9950352564924696</v>
      </c>
      <c r="X34">
        <f t="shared" si="36"/>
        <v>1.0115161918446223</v>
      </c>
      <c r="Y34">
        <f t="shared" si="53"/>
        <v>186.27360923314714</v>
      </c>
      <c r="Z34">
        <f t="shared" si="54"/>
        <v>108.0668382540681</v>
      </c>
      <c r="AB34">
        <v>2</v>
      </c>
      <c r="AC34">
        <v>10</v>
      </c>
      <c r="AD34">
        <f t="shared" si="5"/>
        <v>5</v>
      </c>
      <c r="AE34">
        <f t="shared" si="6"/>
        <v>5000</v>
      </c>
      <c r="AF34" s="63">
        <f t="shared" si="37"/>
        <v>5.0537200000000002</v>
      </c>
      <c r="AG34" s="62">
        <f t="shared" si="7"/>
        <v>5</v>
      </c>
      <c r="AH34" s="63">
        <f t="shared" si="38"/>
        <v>5.0838599999999996</v>
      </c>
      <c r="AI34" s="63">
        <f t="shared" si="39"/>
        <v>10.13758</v>
      </c>
      <c r="AJ34">
        <f t="shared" si="40"/>
        <v>10.019760073201819</v>
      </c>
      <c r="AK34">
        <f t="shared" si="41"/>
        <v>1.0117587572893381</v>
      </c>
      <c r="AL34">
        <f t="shared" si="42"/>
        <v>2.0054830011243001</v>
      </c>
      <c r="AM34">
        <f t="shared" si="8"/>
        <v>53.88569147356742</v>
      </c>
      <c r="AO34">
        <v>10</v>
      </c>
      <c r="AP34">
        <v>10</v>
      </c>
      <c r="AQ34">
        <f t="shared" si="9"/>
        <v>1</v>
      </c>
      <c r="AR34">
        <f t="shared" si="10"/>
        <v>1000</v>
      </c>
      <c r="AS34" s="63">
        <f t="shared" si="43"/>
        <v>1.0056700000000001</v>
      </c>
      <c r="AT34">
        <f t="shared" si="11"/>
        <v>9</v>
      </c>
      <c r="AU34" s="63">
        <f t="shared" si="44"/>
        <v>9.0474700000000006</v>
      </c>
      <c r="AV34" s="63">
        <f t="shared" si="12"/>
        <v>10.053140000000001</v>
      </c>
      <c r="AW34">
        <f t="shared" si="45"/>
        <v>9.9341697538672697</v>
      </c>
      <c r="AX34">
        <f t="shared" si="13"/>
        <v>1.0119758620076345</v>
      </c>
      <c r="AY34">
        <f t="shared" si="14"/>
        <v>19.810483132303819</v>
      </c>
      <c r="AZ34">
        <f t="shared" si="15"/>
        <v>2.7200594308424066</v>
      </c>
      <c r="BB34">
        <v>10</v>
      </c>
      <c r="BC34">
        <v>10</v>
      </c>
      <c r="BD34" s="63">
        <f t="shared" si="16"/>
        <v>1</v>
      </c>
      <c r="BE34">
        <f t="shared" si="17"/>
        <v>1000</v>
      </c>
      <c r="BF34" s="63">
        <f t="shared" si="46"/>
        <v>1.0121</v>
      </c>
      <c r="BG34" s="63">
        <f t="shared" si="18"/>
        <v>9</v>
      </c>
      <c r="BH34" s="63">
        <f t="shared" si="47"/>
        <v>9.0318900000000006</v>
      </c>
      <c r="BI34" s="63">
        <f t="shared" si="19"/>
        <v>10.043990000000001</v>
      </c>
      <c r="BJ34">
        <f t="shared" si="20"/>
        <v>9.9249151590448097</v>
      </c>
      <c r="BK34">
        <f t="shared" si="21"/>
        <v>1.0119975676413391</v>
      </c>
      <c r="BL34">
        <f t="shared" si="22"/>
        <v>9.9236978296877876</v>
      </c>
      <c r="BM34">
        <f t="shared" si="23"/>
        <v>0.27409736547046631</v>
      </c>
      <c r="BO34">
        <v>10</v>
      </c>
      <c r="BP34">
        <v>10</v>
      </c>
      <c r="BQ34" s="63">
        <f t="shared" si="24"/>
        <v>1</v>
      </c>
      <c r="BR34">
        <f t="shared" si="25"/>
        <v>1000</v>
      </c>
      <c r="BS34" s="63">
        <f t="shared" si="48"/>
        <v>1.0150300000000001</v>
      </c>
      <c r="BT34" s="63">
        <f t="shared" si="26"/>
        <v>9</v>
      </c>
      <c r="BU34" s="63">
        <f t="shared" si="49"/>
        <v>9.0449300000000008</v>
      </c>
      <c r="BV34" s="63">
        <f t="shared" si="27"/>
        <v>10.05996</v>
      </c>
      <c r="BW34">
        <f t="shared" si="50"/>
        <v>9.9406743474774508</v>
      </c>
      <c r="BX34">
        <f t="shared" si="28"/>
        <v>1.0119997545793078</v>
      </c>
      <c r="BY34" s="64">
        <f t="shared" si="29"/>
        <v>9.9109762867716569</v>
      </c>
      <c r="BZ34">
        <f t="shared" si="30"/>
        <v>2.7655939994156636E-2</v>
      </c>
    </row>
    <row r="35" spans="1:78" x14ac:dyDescent="0.2">
      <c r="A35" t="s">
        <v>64</v>
      </c>
      <c r="O35">
        <v>200</v>
      </c>
      <c r="P35">
        <v>10</v>
      </c>
      <c r="Q35">
        <f t="shared" si="51"/>
        <v>0.05</v>
      </c>
      <c r="R35">
        <f t="shared" si="31"/>
        <v>50</v>
      </c>
      <c r="S35">
        <f t="shared" si="52"/>
        <v>5.457E-2</v>
      </c>
      <c r="T35" s="60">
        <f t="shared" si="32"/>
        <v>9.6999999999999993</v>
      </c>
      <c r="U35">
        <f t="shared" si="33"/>
        <v>9.8019300000000005</v>
      </c>
      <c r="V35">
        <f t="shared" si="34"/>
        <v>10.110140000000001</v>
      </c>
      <c r="W35">
        <f t="shared" si="35"/>
        <v>9.9950352564924696</v>
      </c>
      <c r="X35">
        <f t="shared" si="36"/>
        <v>1.0115161918446223</v>
      </c>
      <c r="Y35">
        <f t="shared" si="53"/>
        <v>186.27360923314714</v>
      </c>
      <c r="Z35">
        <f t="shared" si="54"/>
        <v>535.98574919454347</v>
      </c>
      <c r="AB35">
        <v>2</v>
      </c>
      <c r="AC35">
        <v>10</v>
      </c>
      <c r="AD35">
        <f t="shared" si="5"/>
        <v>5</v>
      </c>
      <c r="AE35">
        <f t="shared" si="6"/>
        <v>5000</v>
      </c>
      <c r="AF35" s="63">
        <f t="shared" si="37"/>
        <v>5.0537200000000002</v>
      </c>
      <c r="AG35" s="62">
        <f t="shared" si="7"/>
        <v>5</v>
      </c>
      <c r="AH35" s="63">
        <f t="shared" si="38"/>
        <v>5.0838599999999996</v>
      </c>
      <c r="AI35" s="63">
        <f t="shared" si="39"/>
        <v>10.13758</v>
      </c>
      <c r="AJ35">
        <f t="shared" si="40"/>
        <v>10.019760073201819</v>
      </c>
      <c r="AK35">
        <f t="shared" si="41"/>
        <v>1.0117587572893381</v>
      </c>
      <c r="AL35">
        <f t="shared" si="42"/>
        <v>2.0054830011243001</v>
      </c>
      <c r="AM35">
        <f t="shared" si="8"/>
        <v>267.26018066174726</v>
      </c>
      <c r="AO35">
        <v>10</v>
      </c>
      <c r="AP35">
        <v>10</v>
      </c>
      <c r="AQ35">
        <f t="shared" si="9"/>
        <v>1</v>
      </c>
      <c r="AR35">
        <f t="shared" si="10"/>
        <v>1000</v>
      </c>
      <c r="AS35" s="63">
        <f t="shared" si="43"/>
        <v>1.0056700000000001</v>
      </c>
      <c r="AT35">
        <f t="shared" si="11"/>
        <v>9</v>
      </c>
      <c r="AU35" s="63">
        <f t="shared" si="44"/>
        <v>9.0474700000000006</v>
      </c>
      <c r="AV35" s="63">
        <f t="shared" si="12"/>
        <v>10.053140000000001</v>
      </c>
      <c r="AW35">
        <f t="shared" si="45"/>
        <v>9.9341697538672697</v>
      </c>
      <c r="AX35">
        <f t="shared" si="13"/>
        <v>1.0119758620076345</v>
      </c>
      <c r="AY35">
        <f t="shared" si="14"/>
        <v>19.810483132303819</v>
      </c>
      <c r="AZ35">
        <f t="shared" si="15"/>
        <v>13.490846178604368</v>
      </c>
      <c r="BB35">
        <v>10</v>
      </c>
      <c r="BC35">
        <v>10</v>
      </c>
      <c r="BD35" s="63">
        <f t="shared" si="16"/>
        <v>1</v>
      </c>
      <c r="BE35">
        <f t="shared" si="17"/>
        <v>1000</v>
      </c>
      <c r="BF35" s="63">
        <f t="shared" si="46"/>
        <v>1.0121</v>
      </c>
      <c r="BG35" s="63">
        <f t="shared" si="18"/>
        <v>9</v>
      </c>
      <c r="BH35" s="63">
        <f t="shared" si="47"/>
        <v>9.0318900000000006</v>
      </c>
      <c r="BI35" s="63">
        <f t="shared" si="19"/>
        <v>10.043990000000001</v>
      </c>
      <c r="BJ35">
        <f t="shared" si="20"/>
        <v>9.9249151590448097</v>
      </c>
      <c r="BK35">
        <f t="shared" si="21"/>
        <v>1.0119975676413391</v>
      </c>
      <c r="BL35">
        <f t="shared" si="22"/>
        <v>9.9236978296877876</v>
      </c>
      <c r="BM35">
        <f t="shared" si="23"/>
        <v>1.359457574196292</v>
      </c>
      <c r="BO35">
        <v>10</v>
      </c>
      <c r="BP35">
        <v>10</v>
      </c>
      <c r="BQ35" s="63">
        <f t="shared" si="24"/>
        <v>1</v>
      </c>
      <c r="BR35">
        <f t="shared" si="25"/>
        <v>1000</v>
      </c>
      <c r="BS35" s="63">
        <f t="shared" si="48"/>
        <v>1.0150300000000001</v>
      </c>
      <c r="BT35" s="63">
        <f t="shared" si="26"/>
        <v>9</v>
      </c>
      <c r="BU35" s="63">
        <f t="shared" si="49"/>
        <v>9.0449300000000008</v>
      </c>
      <c r="BV35" s="63">
        <f t="shared" si="27"/>
        <v>10.05996</v>
      </c>
      <c r="BW35">
        <f t="shared" si="50"/>
        <v>9.9406743474774508</v>
      </c>
      <c r="BX35">
        <f t="shared" si="28"/>
        <v>1.0119997545793078</v>
      </c>
      <c r="BY35" s="64">
        <f t="shared" si="29"/>
        <v>9.9109762867716569</v>
      </c>
      <c r="BZ35">
        <f t="shared" si="30"/>
        <v>0.13716686781006451</v>
      </c>
    </row>
    <row r="36" spans="1:78" x14ac:dyDescent="0.2">
      <c r="A36" t="s">
        <v>42</v>
      </c>
      <c r="O36">
        <v>200</v>
      </c>
      <c r="P36">
        <v>10</v>
      </c>
      <c r="Q36">
        <f t="shared" si="51"/>
        <v>0.05</v>
      </c>
      <c r="R36">
        <f t="shared" si="31"/>
        <v>50</v>
      </c>
      <c r="S36">
        <f t="shared" si="52"/>
        <v>5.457E-2</v>
      </c>
      <c r="T36" s="60">
        <f t="shared" si="32"/>
        <v>9.6999999999999993</v>
      </c>
      <c r="U36">
        <f t="shared" si="33"/>
        <v>9.8019300000000005</v>
      </c>
      <c r="V36">
        <f t="shared" si="34"/>
        <v>10.110140000000001</v>
      </c>
      <c r="W36">
        <f t="shared" si="35"/>
        <v>9.9950352564924696</v>
      </c>
      <c r="X36">
        <f t="shared" si="36"/>
        <v>1.0115161918446223</v>
      </c>
      <c r="Y36">
        <f t="shared" si="53"/>
        <v>186.27360923314714</v>
      </c>
      <c r="Z36">
        <f t="shared" si="54"/>
        <v>108.0668382540681</v>
      </c>
      <c r="AB36">
        <v>2</v>
      </c>
      <c r="AC36">
        <v>10</v>
      </c>
      <c r="AD36">
        <f t="shared" si="5"/>
        <v>5</v>
      </c>
      <c r="AE36">
        <f t="shared" si="6"/>
        <v>5000</v>
      </c>
      <c r="AF36" s="63">
        <f t="shared" si="37"/>
        <v>5.0537200000000002</v>
      </c>
      <c r="AG36" s="62">
        <f t="shared" si="7"/>
        <v>5</v>
      </c>
      <c r="AH36" s="63">
        <f t="shared" si="38"/>
        <v>5.0838599999999996</v>
      </c>
      <c r="AI36" s="63">
        <f t="shared" si="39"/>
        <v>10.13758</v>
      </c>
      <c r="AJ36">
        <f t="shared" si="40"/>
        <v>10.019760073201819</v>
      </c>
      <c r="AK36">
        <f t="shared" si="41"/>
        <v>1.0117587572893381</v>
      </c>
      <c r="AL36">
        <f t="shared" si="42"/>
        <v>2.0054830011243001</v>
      </c>
      <c r="AM36">
        <f t="shared" si="8"/>
        <v>53.88569147356742</v>
      </c>
      <c r="AO36">
        <v>10</v>
      </c>
      <c r="AP36">
        <v>10</v>
      </c>
      <c r="AQ36">
        <f t="shared" si="9"/>
        <v>1</v>
      </c>
      <c r="AR36">
        <f t="shared" si="10"/>
        <v>1000</v>
      </c>
      <c r="AS36" s="63">
        <f t="shared" si="43"/>
        <v>1.0056700000000001</v>
      </c>
      <c r="AT36">
        <f t="shared" si="11"/>
        <v>9</v>
      </c>
      <c r="AU36" s="63">
        <f t="shared" si="44"/>
        <v>9.0474700000000006</v>
      </c>
      <c r="AV36" s="63">
        <f t="shared" si="12"/>
        <v>10.053140000000001</v>
      </c>
      <c r="AW36">
        <f t="shared" si="45"/>
        <v>9.9341697538672697</v>
      </c>
      <c r="AX36">
        <f t="shared" si="13"/>
        <v>1.0119758620076345</v>
      </c>
      <c r="AY36">
        <f t="shared" si="14"/>
        <v>19.810483132303819</v>
      </c>
      <c r="AZ36">
        <f t="shared" si="15"/>
        <v>2.7200594308424066</v>
      </c>
      <c r="BB36">
        <v>10</v>
      </c>
      <c r="BC36">
        <v>10</v>
      </c>
      <c r="BD36" s="63">
        <f t="shared" si="16"/>
        <v>1</v>
      </c>
      <c r="BE36">
        <f t="shared" si="17"/>
        <v>1000</v>
      </c>
      <c r="BF36" s="63">
        <f t="shared" si="46"/>
        <v>1.0121</v>
      </c>
      <c r="BG36" s="63">
        <f t="shared" si="18"/>
        <v>9</v>
      </c>
      <c r="BH36" s="63">
        <f t="shared" si="47"/>
        <v>9.0318900000000006</v>
      </c>
      <c r="BI36" s="63">
        <f t="shared" si="19"/>
        <v>10.043990000000001</v>
      </c>
      <c r="BJ36">
        <f t="shared" si="20"/>
        <v>9.9249151590448097</v>
      </c>
      <c r="BK36">
        <f t="shared" si="21"/>
        <v>1.0119975676413391</v>
      </c>
      <c r="BL36">
        <f t="shared" si="22"/>
        <v>9.9236978296877876</v>
      </c>
      <c r="BM36">
        <f t="shared" si="23"/>
        <v>0.27409736547046631</v>
      </c>
      <c r="BO36">
        <v>10</v>
      </c>
      <c r="BP36">
        <v>10</v>
      </c>
      <c r="BQ36" s="63">
        <f t="shared" si="24"/>
        <v>1</v>
      </c>
      <c r="BR36">
        <f t="shared" si="25"/>
        <v>1000</v>
      </c>
      <c r="BS36" s="63">
        <f t="shared" si="48"/>
        <v>1.0150300000000001</v>
      </c>
      <c r="BT36" s="63">
        <f t="shared" si="26"/>
        <v>9</v>
      </c>
      <c r="BU36" s="63">
        <f t="shared" si="49"/>
        <v>9.0449300000000008</v>
      </c>
      <c r="BV36" s="63">
        <f t="shared" si="27"/>
        <v>10.05996</v>
      </c>
      <c r="BW36">
        <f t="shared" si="50"/>
        <v>9.9406743474774508</v>
      </c>
      <c r="BX36">
        <f t="shared" si="28"/>
        <v>1.0119997545793078</v>
      </c>
      <c r="BY36" s="64">
        <f t="shared" si="29"/>
        <v>9.9109762867716569</v>
      </c>
      <c r="BZ36">
        <f t="shared" si="30"/>
        <v>2.7655939994156636E-2</v>
      </c>
    </row>
    <row r="37" spans="1:78" x14ac:dyDescent="0.2">
      <c r="A37" t="s">
        <v>61</v>
      </c>
      <c r="O37">
        <v>200</v>
      </c>
      <c r="P37">
        <v>10</v>
      </c>
      <c r="Q37">
        <f t="shared" si="51"/>
        <v>0.05</v>
      </c>
      <c r="R37">
        <f t="shared" si="31"/>
        <v>50</v>
      </c>
      <c r="S37">
        <f t="shared" si="52"/>
        <v>5.457E-2</v>
      </c>
      <c r="T37" s="60">
        <f t="shared" si="32"/>
        <v>9.6999999999999993</v>
      </c>
      <c r="U37">
        <f t="shared" si="33"/>
        <v>9.8019300000000005</v>
      </c>
      <c r="V37">
        <f t="shared" si="34"/>
        <v>10.110140000000001</v>
      </c>
      <c r="W37">
        <f t="shared" si="35"/>
        <v>9.9950352564924696</v>
      </c>
      <c r="X37">
        <f t="shared" si="36"/>
        <v>1.0115161918446223</v>
      </c>
      <c r="Y37">
        <f t="shared" si="53"/>
        <v>186.27360923314714</v>
      </c>
      <c r="Z37">
        <f t="shared" si="54"/>
        <v>107.85210037378184</v>
      </c>
      <c r="AB37">
        <v>2</v>
      </c>
      <c r="AC37">
        <v>10</v>
      </c>
      <c r="AD37">
        <f t="shared" si="5"/>
        <v>5</v>
      </c>
      <c r="AE37">
        <f t="shared" si="6"/>
        <v>5000</v>
      </c>
      <c r="AF37" s="63">
        <f t="shared" si="37"/>
        <v>5.0537200000000002</v>
      </c>
      <c r="AG37" s="62">
        <f t="shared" si="7"/>
        <v>5</v>
      </c>
      <c r="AH37" s="63">
        <f t="shared" si="38"/>
        <v>5.0838599999999996</v>
      </c>
      <c r="AI37" s="63">
        <f t="shared" si="39"/>
        <v>10.13758</v>
      </c>
      <c r="AJ37">
        <f t="shared" si="40"/>
        <v>10.019760073201819</v>
      </c>
      <c r="AK37">
        <f t="shared" si="41"/>
        <v>1.0117587572893381</v>
      </c>
      <c r="AL37">
        <f t="shared" si="42"/>
        <v>2.0054830011243001</v>
      </c>
      <c r="AM37">
        <f t="shared" si="8"/>
        <v>53.778616080674098</v>
      </c>
      <c r="AO37">
        <v>10</v>
      </c>
      <c r="AP37">
        <v>10</v>
      </c>
      <c r="AQ37">
        <f t="shared" si="9"/>
        <v>1</v>
      </c>
      <c r="AR37">
        <f t="shared" si="10"/>
        <v>1000</v>
      </c>
      <c r="AS37" s="63">
        <f t="shared" si="43"/>
        <v>1.0056700000000001</v>
      </c>
      <c r="AT37">
        <f t="shared" si="11"/>
        <v>9</v>
      </c>
      <c r="AU37" s="63">
        <f t="shared" si="44"/>
        <v>9.0474700000000006</v>
      </c>
      <c r="AV37" s="63">
        <f t="shared" si="12"/>
        <v>10.053140000000001</v>
      </c>
      <c r="AW37">
        <f t="shared" si="45"/>
        <v>9.9341697538672697</v>
      </c>
      <c r="AX37">
        <f t="shared" si="13"/>
        <v>1.0119758620076345</v>
      </c>
      <c r="AY37">
        <f t="shared" si="14"/>
        <v>19.810483132303819</v>
      </c>
      <c r="AZ37">
        <f t="shared" si="15"/>
        <v>2.7146544443926452</v>
      </c>
      <c r="BB37">
        <v>10</v>
      </c>
      <c r="BC37">
        <v>10</v>
      </c>
      <c r="BD37" s="63">
        <f t="shared" si="16"/>
        <v>1</v>
      </c>
      <c r="BE37">
        <f t="shared" si="17"/>
        <v>1000</v>
      </c>
      <c r="BF37" s="63">
        <f t="shared" si="46"/>
        <v>1.0121</v>
      </c>
      <c r="BG37" s="63">
        <f t="shared" si="18"/>
        <v>9</v>
      </c>
      <c r="BH37" s="63">
        <f t="shared" si="47"/>
        <v>9.0318900000000006</v>
      </c>
      <c r="BI37" s="63">
        <f t="shared" si="19"/>
        <v>10.043990000000001</v>
      </c>
      <c r="BJ37">
        <f t="shared" si="20"/>
        <v>9.9249151590448097</v>
      </c>
      <c r="BK37">
        <f t="shared" si="21"/>
        <v>1.0119975676413391</v>
      </c>
      <c r="BL37">
        <f t="shared" si="22"/>
        <v>9.9236978296877876</v>
      </c>
      <c r="BM37">
        <f t="shared" si="23"/>
        <v>0.27355271099362483</v>
      </c>
      <c r="BO37">
        <v>10</v>
      </c>
      <c r="BP37">
        <v>10</v>
      </c>
      <c r="BQ37" s="63">
        <f t="shared" si="24"/>
        <v>1</v>
      </c>
      <c r="BR37">
        <f t="shared" si="25"/>
        <v>1000</v>
      </c>
      <c r="BS37" s="63">
        <f t="shared" si="48"/>
        <v>1.0150300000000001</v>
      </c>
      <c r="BT37" s="63">
        <f t="shared" si="26"/>
        <v>9</v>
      </c>
      <c r="BU37" s="63">
        <f t="shared" si="49"/>
        <v>9.0449300000000008</v>
      </c>
      <c r="BV37" s="63">
        <f t="shared" si="27"/>
        <v>10.05996</v>
      </c>
      <c r="BW37">
        <f t="shared" si="50"/>
        <v>9.9406743474774508</v>
      </c>
      <c r="BX37">
        <f t="shared" si="28"/>
        <v>1.0119997545793078</v>
      </c>
      <c r="BY37" s="64">
        <f t="shared" si="29"/>
        <v>9.9109762867716569</v>
      </c>
      <c r="BZ37">
        <f t="shared" si="30"/>
        <v>2.7600985319553243E-2</v>
      </c>
    </row>
    <row r="39" spans="1:78" s="65" customFormat="1" x14ac:dyDescent="0.2"/>
    <row r="42" spans="1:78" x14ac:dyDescent="0.2">
      <c r="B42" s="54" t="s">
        <v>259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O42" s="54" t="s">
        <v>135</v>
      </c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B42" s="55" t="s">
        <v>136</v>
      </c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O42" s="55" t="s">
        <v>137</v>
      </c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</row>
    <row r="43" spans="1:78" ht="37" thickBot="1" x14ac:dyDescent="0.25">
      <c r="B43" s="57" t="s">
        <v>115</v>
      </c>
      <c r="C43" s="57" t="s">
        <v>116</v>
      </c>
      <c r="D43" s="57" t="s">
        <v>117</v>
      </c>
      <c r="E43" s="57" t="s">
        <v>118</v>
      </c>
      <c r="F43" s="57" t="s">
        <v>119</v>
      </c>
      <c r="G43" s="57" t="s">
        <v>120</v>
      </c>
      <c r="H43" s="57" t="s">
        <v>121</v>
      </c>
      <c r="I43" s="57" t="s">
        <v>122</v>
      </c>
      <c r="J43" s="57" t="s">
        <v>123</v>
      </c>
      <c r="K43" s="57" t="s">
        <v>124</v>
      </c>
      <c r="L43" s="57" t="s">
        <v>125</v>
      </c>
      <c r="M43" s="57" t="s">
        <v>138</v>
      </c>
      <c r="O43" s="57" t="s">
        <v>115</v>
      </c>
      <c r="P43" s="57" t="s">
        <v>116</v>
      </c>
      <c r="Q43" s="57" t="s">
        <v>117</v>
      </c>
      <c r="R43" s="57" t="s">
        <v>118</v>
      </c>
      <c r="S43" s="57" t="s">
        <v>119</v>
      </c>
      <c r="T43" s="57" t="s">
        <v>120</v>
      </c>
      <c r="U43" s="57" t="s">
        <v>121</v>
      </c>
      <c r="V43" s="57" t="s">
        <v>122</v>
      </c>
      <c r="W43" s="57" t="s">
        <v>123</v>
      </c>
      <c r="X43" s="57" t="s">
        <v>124</v>
      </c>
      <c r="Y43" s="57" t="s">
        <v>125</v>
      </c>
      <c r="Z43" s="57" t="s">
        <v>139</v>
      </c>
      <c r="AB43" s="57" t="s">
        <v>115</v>
      </c>
      <c r="AC43" s="57" t="s">
        <v>116</v>
      </c>
      <c r="AD43" s="57" t="s">
        <v>117</v>
      </c>
      <c r="AE43" s="57" t="s">
        <v>118</v>
      </c>
      <c r="AF43" s="57" t="s">
        <v>119</v>
      </c>
      <c r="AG43" s="57" t="s">
        <v>120</v>
      </c>
      <c r="AH43" s="57" t="s">
        <v>121</v>
      </c>
      <c r="AI43" s="57" t="s">
        <v>122</v>
      </c>
      <c r="AJ43" s="57" t="s">
        <v>123</v>
      </c>
      <c r="AK43" s="57" t="s">
        <v>124</v>
      </c>
      <c r="AL43" s="57" t="s">
        <v>125</v>
      </c>
      <c r="AM43" s="57" t="s">
        <v>140</v>
      </c>
      <c r="AO43" s="57" t="s">
        <v>115</v>
      </c>
      <c r="AP43" s="57" t="s">
        <v>116</v>
      </c>
      <c r="AQ43" s="57" t="s">
        <v>117</v>
      </c>
      <c r="AR43" s="57" t="s">
        <v>118</v>
      </c>
      <c r="AS43" s="57" t="s">
        <v>119</v>
      </c>
      <c r="AT43" s="57" t="s">
        <v>120</v>
      </c>
      <c r="AU43" s="57" t="s">
        <v>121</v>
      </c>
      <c r="AV43" s="57" t="s">
        <v>122</v>
      </c>
      <c r="AW43" s="57" t="s">
        <v>123</v>
      </c>
      <c r="AX43" s="57" t="s">
        <v>124</v>
      </c>
      <c r="AY43" s="57" t="s">
        <v>125</v>
      </c>
      <c r="AZ43" s="57" t="s">
        <v>141</v>
      </c>
    </row>
    <row r="44" spans="1:78" ht="17" thickBot="1" x14ac:dyDescent="0.25">
      <c r="A44" t="s">
        <v>58</v>
      </c>
      <c r="O44">
        <v>200</v>
      </c>
      <c r="P44">
        <v>10</v>
      </c>
      <c r="Q44">
        <f>P44/O44</f>
        <v>0.05</v>
      </c>
      <c r="R44">
        <f>Q44*1000</f>
        <v>50</v>
      </c>
      <c r="S44" s="59">
        <v>5.3560000000000003E-2</v>
      </c>
      <c r="T44" s="60">
        <f>P44-(Q44+Q45)</f>
        <v>9.6999999999999993</v>
      </c>
      <c r="U44" s="59">
        <v>9.8163199999999993</v>
      </c>
      <c r="V44">
        <f>U44+S44+S46</f>
        <v>10.124959999999998</v>
      </c>
      <c r="W44">
        <f>(U44/'[1]Wood Standards (Obselete)'!$B$22)+(S44/'[1]STD set B'!$H$7)+(S46/$K$24)</f>
        <v>10.009973266413949</v>
      </c>
      <c r="X44">
        <f>V44/W44</f>
        <v>1.0114872168512037</v>
      </c>
      <c r="Y44">
        <f>W44/(S44/'[1]STD set B'!H7)</f>
        <v>189.1354172070746</v>
      </c>
      <c r="Z44">
        <f>Y44</f>
        <v>189.1354172070746</v>
      </c>
      <c r="AB44">
        <v>2</v>
      </c>
      <c r="AC44">
        <v>10</v>
      </c>
      <c r="AD44">
        <f>AC44/AB44</f>
        <v>5</v>
      </c>
      <c r="AE44">
        <f>AD44*1000</f>
        <v>5000</v>
      </c>
      <c r="AF44" s="61">
        <v>5.0669500000000003</v>
      </c>
      <c r="AG44" s="62">
        <f>AC44-AD44</f>
        <v>5</v>
      </c>
      <c r="AH44" s="61">
        <v>5.06677</v>
      </c>
      <c r="AI44" s="63">
        <f>AF44+AH44</f>
        <v>10.13372</v>
      </c>
      <c r="AJ44">
        <f>(AH44/'[1]Wood Standards (Obselete)'!$B$22)+('[1]Calibration (Obselete)'!AF61/X44)</f>
        <v>10.016095591813087</v>
      </c>
      <c r="AK44">
        <f>AI44/AJ44</f>
        <v>1.0117435388978373</v>
      </c>
      <c r="AL44">
        <f>AJ44/(AF44/X44)</f>
        <v>1.9994577909548408</v>
      </c>
      <c r="AM44">
        <f>Z44/AL44</f>
        <v>94.593353289420037</v>
      </c>
      <c r="AO44">
        <v>10</v>
      </c>
      <c r="AP44">
        <v>10</v>
      </c>
      <c r="AQ44">
        <f>AP44/AO44</f>
        <v>1</v>
      </c>
      <c r="AR44">
        <f>AQ44*1000</f>
        <v>1000</v>
      </c>
      <c r="AS44" s="61">
        <v>1.0148999999999999</v>
      </c>
      <c r="AT44">
        <f>AP44-AQ44</f>
        <v>9</v>
      </c>
      <c r="AU44" s="61">
        <v>9.0796500000000009</v>
      </c>
      <c r="AV44" s="63">
        <f>AS44+AU44</f>
        <v>10.094550000000002</v>
      </c>
      <c r="AW44">
        <f>(AU44/'[1]Wood Standards (Obselete)'!$B$22)+(AS44/AK44)</f>
        <v>9.9751059893433727</v>
      </c>
      <c r="AX44">
        <f>AV44/AW44</f>
        <v>1.0119742096759907</v>
      </c>
      <c r="AY44">
        <f>AW44/(AS44/AL44)</f>
        <v>19.651988753564787</v>
      </c>
      <c r="AZ44">
        <f>AM44/AY44</f>
        <v>4.8134239478567382</v>
      </c>
    </row>
    <row r="45" spans="1:78" ht="17" thickBot="1" x14ac:dyDescent="0.25">
      <c r="A45" s="48" t="s">
        <v>77</v>
      </c>
      <c r="B45">
        <v>50</v>
      </c>
      <c r="C45">
        <v>10</v>
      </c>
      <c r="D45">
        <f>C45/B45</f>
        <v>0.2</v>
      </c>
      <c r="E45">
        <f>D45*1000</f>
        <v>200</v>
      </c>
      <c r="F45" s="59">
        <v>0.22043699999999999</v>
      </c>
      <c r="G45">
        <f>10-D45</f>
        <v>9.8000000000000007</v>
      </c>
      <c r="H45" s="59">
        <v>9.8652999999999995</v>
      </c>
      <c r="I45">
        <f>F45+H45</f>
        <v>10.085737</v>
      </c>
      <c r="J45">
        <f>(I45/'[1]Wood Standards (Obselete)'!$B$22)+(F45/'[1]STD set B'!J7)</f>
        <v>10.170062799596332</v>
      </c>
      <c r="K45">
        <f>I45/J45</f>
        <v>0.99170842882113974</v>
      </c>
      <c r="L45">
        <f>J45/(F45/'[1]STD set B'!J7)</f>
        <v>49.87292462864054</v>
      </c>
      <c r="M45">
        <f>V5/L45</f>
        <v>200509.59662905545</v>
      </c>
      <c r="O45" s="48">
        <v>40</v>
      </c>
      <c r="P45">
        <v>10</v>
      </c>
      <c r="Q45">
        <f t="shared" ref="Q45:Q58" si="55">P45/O45</f>
        <v>0.25</v>
      </c>
      <c r="R45">
        <f>Q45*1000</f>
        <v>250</v>
      </c>
      <c r="S45">
        <f>$S$46</f>
        <v>0.25507999999999997</v>
      </c>
      <c r="T45" s="60">
        <f>$T$23</f>
        <v>9.6999999999999993</v>
      </c>
      <c r="U45">
        <f>$U$44</f>
        <v>9.8163199999999993</v>
      </c>
      <c r="V45">
        <f>$V$44</f>
        <v>10.124959999999998</v>
      </c>
      <c r="W45">
        <f>$W$44</f>
        <v>10.009973266413949</v>
      </c>
      <c r="X45">
        <f>$X$44</f>
        <v>1.0114872168512037</v>
      </c>
      <c r="Y45" s="48">
        <f>$Y$25</f>
        <v>39.092604678338056</v>
      </c>
      <c r="Z45">
        <f>V5/Y45</f>
        <v>255802.85791346073</v>
      </c>
      <c r="AB45">
        <v>2</v>
      </c>
      <c r="AC45">
        <v>10</v>
      </c>
      <c r="AD45">
        <f t="shared" ref="AD45:AD58" si="56">AC45/AB45</f>
        <v>5</v>
      </c>
      <c r="AE45">
        <f t="shared" ref="AE45:AE58" si="57">AD45*1000</f>
        <v>5000</v>
      </c>
      <c r="AF45" s="63">
        <f>$AF$44</f>
        <v>5.0669500000000003</v>
      </c>
      <c r="AG45" s="62">
        <f t="shared" ref="AG45:AG58" si="58">AC45-AD45</f>
        <v>5</v>
      </c>
      <c r="AH45" s="63">
        <f>$AH$44</f>
        <v>5.06677</v>
      </c>
      <c r="AI45" s="63">
        <f>$AI$44</f>
        <v>10.13372</v>
      </c>
      <c r="AJ45">
        <f>$AJ$44</f>
        <v>10.016095591813087</v>
      </c>
      <c r="AK45">
        <f>$AK$44</f>
        <v>1.0117435388978373</v>
      </c>
      <c r="AL45">
        <f>$AL$44</f>
        <v>1.9994577909548408</v>
      </c>
      <c r="AM45">
        <f t="shared" ref="AM45:AM58" si="59">Z45/AL45</f>
        <v>127936.11301557014</v>
      </c>
      <c r="AO45">
        <v>10</v>
      </c>
      <c r="AP45">
        <v>10</v>
      </c>
      <c r="AQ45">
        <f t="shared" ref="AQ45:AQ58" si="60">AP45/AO45</f>
        <v>1</v>
      </c>
      <c r="AR45">
        <f t="shared" ref="AR45:AR58" si="61">AQ45*1000</f>
        <v>1000</v>
      </c>
      <c r="AS45" s="63">
        <f>$AS$44</f>
        <v>1.0148999999999999</v>
      </c>
      <c r="AT45">
        <f t="shared" ref="AT45:AT58" si="62">AP45-AQ45</f>
        <v>9</v>
      </c>
      <c r="AU45" s="63">
        <f>$AU$44</f>
        <v>9.0796500000000009</v>
      </c>
      <c r="AV45" s="63">
        <f t="shared" ref="AV45:AV58" si="63">AS45+AU45</f>
        <v>10.094550000000002</v>
      </c>
      <c r="AW45">
        <f>$AW$44</f>
        <v>9.9751059893433727</v>
      </c>
      <c r="AX45">
        <f t="shared" ref="AX45:AX58" si="64">AV45/AW45</f>
        <v>1.0119742096759907</v>
      </c>
      <c r="AY45">
        <f t="shared" ref="AY45:AY58" si="65">AW45/(AS45/AL45)</f>
        <v>19.651988753564787</v>
      </c>
      <c r="AZ45">
        <f t="shared" ref="AZ45:AZ58" si="66">AM45/AY45</f>
        <v>6510.0847868317178</v>
      </c>
    </row>
    <row r="46" spans="1:78" ht="17" thickBot="1" x14ac:dyDescent="0.25">
      <c r="A46" s="48" t="s">
        <v>76</v>
      </c>
      <c r="B46">
        <v>50</v>
      </c>
      <c r="C46">
        <v>10</v>
      </c>
      <c r="D46">
        <f>C46/B46</f>
        <v>0.2</v>
      </c>
      <c r="E46">
        <f>D46*1000</f>
        <v>200</v>
      </c>
      <c r="F46">
        <f>$F$24</f>
        <v>0.21945000000000001</v>
      </c>
      <c r="G46">
        <f>10-D46</f>
        <v>9.8000000000000007</v>
      </c>
      <c r="H46">
        <f>$H$24</f>
        <v>9.8963699999999992</v>
      </c>
      <c r="I46">
        <f>$I$24</f>
        <v>10.115819999999999</v>
      </c>
      <c r="J46">
        <f>$J$45</f>
        <v>10.170062799596332</v>
      </c>
      <c r="K46">
        <f>$K$45</f>
        <v>0.99170842882113974</v>
      </c>
      <c r="L46">
        <f>$L$45</f>
        <v>49.87292462864054</v>
      </c>
      <c r="M46">
        <f>V6/L46</f>
        <v>100254.79831452772</v>
      </c>
      <c r="O46" s="48">
        <v>40</v>
      </c>
      <c r="P46">
        <v>10</v>
      </c>
      <c r="Q46">
        <f t="shared" si="55"/>
        <v>0.25</v>
      </c>
      <c r="R46">
        <f t="shared" ref="R46:R58" si="67">Q46*1000</f>
        <v>250</v>
      </c>
      <c r="S46" s="59">
        <v>0.25507999999999997</v>
      </c>
      <c r="T46" s="60">
        <f t="shared" ref="T46:T58" si="68">$T$23</f>
        <v>9.6999999999999993</v>
      </c>
      <c r="U46">
        <f>$U$44</f>
        <v>9.8163199999999993</v>
      </c>
      <c r="V46">
        <f>$V$44</f>
        <v>10.124959999999998</v>
      </c>
      <c r="W46">
        <f>$W$44</f>
        <v>10.009973266413949</v>
      </c>
      <c r="X46">
        <f>$X$44</f>
        <v>1.0114872168512037</v>
      </c>
      <c r="Y46" s="48">
        <f>W46/(S46/K46)</f>
        <v>38.917103891238007</v>
      </c>
      <c r="Z46">
        <f>V6/Y46</f>
        <v>128478.21394864187</v>
      </c>
      <c r="AB46">
        <v>2</v>
      </c>
      <c r="AC46">
        <v>10</v>
      </c>
      <c r="AD46">
        <f t="shared" si="56"/>
        <v>5</v>
      </c>
      <c r="AE46">
        <f t="shared" si="57"/>
        <v>5000</v>
      </c>
      <c r="AF46" s="63">
        <f>$AF$44</f>
        <v>5.0669500000000003</v>
      </c>
      <c r="AG46" s="62">
        <f t="shared" si="58"/>
        <v>5</v>
      </c>
      <c r="AH46" s="63">
        <f>$AH$44</f>
        <v>5.06677</v>
      </c>
      <c r="AI46" s="63">
        <f>$AI$44</f>
        <v>10.13372</v>
      </c>
      <c r="AJ46">
        <f>$AJ$44</f>
        <v>10.016095591813087</v>
      </c>
      <c r="AK46">
        <f>$AK$44</f>
        <v>1.0117435388978373</v>
      </c>
      <c r="AL46">
        <f>$AL$44</f>
        <v>1.9994577909548408</v>
      </c>
      <c r="AM46">
        <f t="shared" si="59"/>
        <v>64256.527209452681</v>
      </c>
      <c r="AO46">
        <v>10</v>
      </c>
      <c r="AP46">
        <v>10</v>
      </c>
      <c r="AQ46">
        <f t="shared" si="60"/>
        <v>1</v>
      </c>
      <c r="AR46">
        <f t="shared" si="61"/>
        <v>1000</v>
      </c>
      <c r="AS46" s="63">
        <f>$AS$44</f>
        <v>1.0148999999999999</v>
      </c>
      <c r="AT46">
        <f t="shared" si="62"/>
        <v>9</v>
      </c>
      <c r="AU46" s="63">
        <f>$AU$44</f>
        <v>9.0796500000000009</v>
      </c>
      <c r="AV46" s="63">
        <f t="shared" si="63"/>
        <v>10.094550000000002</v>
      </c>
      <c r="AW46">
        <f>$AW$44</f>
        <v>9.9751059893433727</v>
      </c>
      <c r="AX46">
        <f t="shared" si="64"/>
        <v>1.0119742096759907</v>
      </c>
      <c r="AY46">
        <f t="shared" si="65"/>
        <v>19.651988753564787</v>
      </c>
      <c r="AZ46">
        <f t="shared" si="66"/>
        <v>3269.7213506086919</v>
      </c>
    </row>
    <row r="47" spans="1:78" x14ac:dyDescent="0.2">
      <c r="A47" t="s">
        <v>23</v>
      </c>
      <c r="O47">
        <v>200</v>
      </c>
      <c r="P47">
        <v>10</v>
      </c>
      <c r="Q47">
        <f t="shared" si="55"/>
        <v>0.05</v>
      </c>
      <c r="R47">
        <f t="shared" si="67"/>
        <v>50</v>
      </c>
      <c r="S47">
        <f>$S$44</f>
        <v>5.3560000000000003E-2</v>
      </c>
      <c r="T47" s="60">
        <f t="shared" si="68"/>
        <v>9.6999999999999993</v>
      </c>
      <c r="U47">
        <f>$U$44</f>
        <v>9.8163199999999993</v>
      </c>
      <c r="V47">
        <f>$V$44</f>
        <v>10.124959999999998</v>
      </c>
      <c r="W47">
        <f>$W$44</f>
        <v>10.009973266413949</v>
      </c>
      <c r="X47">
        <f>$X$44</f>
        <v>1.0114872168512037</v>
      </c>
      <c r="Y47">
        <f>$Y$44</f>
        <v>189.1354172070746</v>
      </c>
      <c r="Z47">
        <f>U7/Y47</f>
        <v>527.8228767206582</v>
      </c>
      <c r="AB47">
        <v>2</v>
      </c>
      <c r="AC47">
        <v>10</v>
      </c>
      <c r="AD47">
        <f t="shared" si="56"/>
        <v>5</v>
      </c>
      <c r="AE47">
        <f t="shared" si="57"/>
        <v>5000</v>
      </c>
      <c r="AF47" s="63">
        <f>$AF$44</f>
        <v>5.0669500000000003</v>
      </c>
      <c r="AG47" s="62">
        <f t="shared" si="58"/>
        <v>5</v>
      </c>
      <c r="AH47" s="63">
        <f>$AH$44</f>
        <v>5.06677</v>
      </c>
      <c r="AI47" s="63">
        <f>$AI$44</f>
        <v>10.13372</v>
      </c>
      <c r="AJ47">
        <f>$AJ$44</f>
        <v>10.016095591813087</v>
      </c>
      <c r="AK47">
        <f>$AK$44</f>
        <v>1.0117435388978373</v>
      </c>
      <c r="AL47">
        <f>$AL$44</f>
        <v>1.9994577909548408</v>
      </c>
      <c r="AM47">
        <f t="shared" si="59"/>
        <v>263.98300534696284</v>
      </c>
      <c r="AO47">
        <v>10</v>
      </c>
      <c r="AP47">
        <v>10</v>
      </c>
      <c r="AQ47">
        <f t="shared" si="60"/>
        <v>1</v>
      </c>
      <c r="AR47">
        <f t="shared" si="61"/>
        <v>1000</v>
      </c>
      <c r="AS47" s="63">
        <f>$AS$44</f>
        <v>1.0148999999999999</v>
      </c>
      <c r="AT47">
        <f t="shared" si="62"/>
        <v>9</v>
      </c>
      <c r="AU47" s="63">
        <f>$AU$44</f>
        <v>9.0796500000000009</v>
      </c>
      <c r="AV47" s="63">
        <f t="shared" si="63"/>
        <v>10.094550000000002</v>
      </c>
      <c r="AW47">
        <f>$AW$44</f>
        <v>9.9751059893433727</v>
      </c>
      <c r="AX47">
        <f t="shared" si="64"/>
        <v>1.0119742096759907</v>
      </c>
      <c r="AY47">
        <f t="shared" si="65"/>
        <v>19.651988753564787</v>
      </c>
      <c r="AZ47">
        <f t="shared" si="66"/>
        <v>13.432890108848524</v>
      </c>
    </row>
    <row r="48" spans="1:78" x14ac:dyDescent="0.2">
      <c r="A48" s="48" t="s">
        <v>74</v>
      </c>
      <c r="B48">
        <v>50</v>
      </c>
      <c r="C48">
        <v>10</v>
      </c>
      <c r="D48">
        <f>C48/B48</f>
        <v>0.2</v>
      </c>
      <c r="E48">
        <f>D48*1000</f>
        <v>200</v>
      </c>
      <c r="F48">
        <f>$F$24</f>
        <v>0.21945000000000001</v>
      </c>
      <c r="G48">
        <f>10-D48</f>
        <v>9.8000000000000007</v>
      </c>
      <c r="H48">
        <f>$H$24</f>
        <v>9.8963699999999992</v>
      </c>
      <c r="I48">
        <f>$I$24</f>
        <v>10.115819999999999</v>
      </c>
      <c r="J48">
        <f>$J$24</f>
        <v>10.197015303072568</v>
      </c>
      <c r="K48">
        <f>$K$45</f>
        <v>0.99170842882113974</v>
      </c>
      <c r="L48">
        <f>$L$45</f>
        <v>49.87292462864054</v>
      </c>
      <c r="M48">
        <f>V8/L48</f>
        <v>200509.59662905545</v>
      </c>
      <c r="O48" s="48">
        <v>40</v>
      </c>
      <c r="P48">
        <v>10</v>
      </c>
      <c r="Q48">
        <f t="shared" si="55"/>
        <v>0.25</v>
      </c>
      <c r="R48">
        <f t="shared" si="67"/>
        <v>250</v>
      </c>
      <c r="S48">
        <f>$S$46</f>
        <v>0.25507999999999997</v>
      </c>
      <c r="T48" s="60">
        <f t="shared" si="68"/>
        <v>9.6999999999999993</v>
      </c>
      <c r="U48">
        <f>$U$44</f>
        <v>9.8163199999999993</v>
      </c>
      <c r="V48">
        <f>$V$44</f>
        <v>10.124959999999998</v>
      </c>
      <c r="W48">
        <f>$W$44</f>
        <v>10.009973266413949</v>
      </c>
      <c r="X48">
        <f>$X$44</f>
        <v>1.0114872168512037</v>
      </c>
      <c r="Y48" s="48">
        <f>$Y$25</f>
        <v>39.092604678338056</v>
      </c>
      <c r="Z48">
        <f>V8/Y48</f>
        <v>255802.85791346073</v>
      </c>
      <c r="AB48">
        <v>2</v>
      </c>
      <c r="AC48">
        <v>10</v>
      </c>
      <c r="AD48">
        <f t="shared" si="56"/>
        <v>5</v>
      </c>
      <c r="AE48">
        <f t="shared" si="57"/>
        <v>5000</v>
      </c>
      <c r="AF48" s="63">
        <f>$AF$44</f>
        <v>5.0669500000000003</v>
      </c>
      <c r="AG48" s="62">
        <f t="shared" si="58"/>
        <v>5</v>
      </c>
      <c r="AH48" s="63">
        <f>$AH$44</f>
        <v>5.06677</v>
      </c>
      <c r="AI48" s="63">
        <f>$AI$44</f>
        <v>10.13372</v>
      </c>
      <c r="AJ48">
        <f>$AJ$44</f>
        <v>10.016095591813087</v>
      </c>
      <c r="AK48">
        <f>$AK$44</f>
        <v>1.0117435388978373</v>
      </c>
      <c r="AL48">
        <f>$AL$44</f>
        <v>1.9994577909548408</v>
      </c>
      <c r="AM48">
        <f t="shared" si="59"/>
        <v>127936.11301557014</v>
      </c>
      <c r="AO48">
        <v>10</v>
      </c>
      <c r="AP48">
        <v>10</v>
      </c>
      <c r="AQ48">
        <f t="shared" si="60"/>
        <v>1</v>
      </c>
      <c r="AR48">
        <f t="shared" si="61"/>
        <v>1000</v>
      </c>
      <c r="AS48" s="63">
        <f>$AS$44</f>
        <v>1.0148999999999999</v>
      </c>
      <c r="AT48">
        <f t="shared" si="62"/>
        <v>9</v>
      </c>
      <c r="AU48" s="63">
        <f>$AU$44</f>
        <v>9.0796500000000009</v>
      </c>
      <c r="AV48" s="63">
        <f t="shared" si="63"/>
        <v>10.094550000000002</v>
      </c>
      <c r="AW48">
        <f>$AW$44</f>
        <v>9.9751059893433727</v>
      </c>
      <c r="AX48">
        <f t="shared" si="64"/>
        <v>1.0119742096759907</v>
      </c>
      <c r="AY48">
        <f t="shared" si="65"/>
        <v>19.651988753564787</v>
      </c>
      <c r="AZ48">
        <f t="shared" si="66"/>
        <v>6510.0847868317178</v>
      </c>
    </row>
    <row r="49" spans="1:52" x14ac:dyDescent="0.2">
      <c r="A49" t="s">
        <v>54</v>
      </c>
      <c r="O49">
        <v>200</v>
      </c>
      <c r="P49">
        <v>10</v>
      </c>
      <c r="Q49">
        <f t="shared" si="55"/>
        <v>0.05</v>
      </c>
      <c r="R49">
        <f t="shared" si="67"/>
        <v>50</v>
      </c>
      <c r="S49">
        <f>$S$44</f>
        <v>5.3560000000000003E-2</v>
      </c>
      <c r="T49" s="60">
        <f t="shared" si="68"/>
        <v>9.6999999999999993</v>
      </c>
      <c r="U49">
        <f>$U$44</f>
        <v>9.8163199999999993</v>
      </c>
      <c r="V49">
        <f>$V$44</f>
        <v>10.124959999999998</v>
      </c>
      <c r="W49">
        <f>$W$44</f>
        <v>10.009973266413949</v>
      </c>
      <c r="X49">
        <f>$X$44</f>
        <v>1.0114872168512037</v>
      </c>
      <c r="Y49">
        <f>$Y$44</f>
        <v>189.1354172070746</v>
      </c>
      <c r="Z49">
        <f>U9/Y49</f>
        <v>105.74434072336136</v>
      </c>
      <c r="AB49">
        <v>2</v>
      </c>
      <c r="AC49">
        <v>10</v>
      </c>
      <c r="AD49">
        <f t="shared" si="56"/>
        <v>5</v>
      </c>
      <c r="AE49">
        <f t="shared" si="57"/>
        <v>5000</v>
      </c>
      <c r="AF49" s="63">
        <f>$AF$44</f>
        <v>5.0669500000000003</v>
      </c>
      <c r="AG49" s="62">
        <f t="shared" si="58"/>
        <v>5</v>
      </c>
      <c r="AH49" s="63">
        <f>$AH$44</f>
        <v>5.06677</v>
      </c>
      <c r="AI49" s="63">
        <f>$AI$44</f>
        <v>10.13372</v>
      </c>
      <c r="AJ49">
        <f>$AJ$44</f>
        <v>10.016095591813087</v>
      </c>
      <c r="AK49">
        <f>$AK$44</f>
        <v>1.0117435388978373</v>
      </c>
      <c r="AL49">
        <f>$AL$44</f>
        <v>1.9994577909548408</v>
      </c>
      <c r="AM49">
        <f t="shared" si="59"/>
        <v>52.886508133219039</v>
      </c>
      <c r="AO49">
        <v>10</v>
      </c>
      <c r="AP49">
        <v>10</v>
      </c>
      <c r="AQ49">
        <f t="shared" si="60"/>
        <v>1</v>
      </c>
      <c r="AR49">
        <f t="shared" si="61"/>
        <v>1000</v>
      </c>
      <c r="AS49" s="63">
        <f>$AS$44</f>
        <v>1.0148999999999999</v>
      </c>
      <c r="AT49">
        <f t="shared" si="62"/>
        <v>9</v>
      </c>
      <c r="AU49" s="63">
        <f>$AU$44</f>
        <v>9.0796500000000009</v>
      </c>
      <c r="AV49" s="63">
        <f t="shared" si="63"/>
        <v>10.094550000000002</v>
      </c>
      <c r="AW49">
        <f>$AW$44</f>
        <v>9.9751059893433727</v>
      </c>
      <c r="AX49">
        <f t="shared" si="64"/>
        <v>1.0119742096759907</v>
      </c>
      <c r="AY49">
        <f t="shared" si="65"/>
        <v>19.651988753564787</v>
      </c>
      <c r="AZ49">
        <f t="shared" si="66"/>
        <v>2.6911529818388304</v>
      </c>
    </row>
    <row r="50" spans="1:52" x14ac:dyDescent="0.2">
      <c r="A50" t="s">
        <v>59</v>
      </c>
      <c r="O50">
        <v>200</v>
      </c>
      <c r="P50">
        <v>10</v>
      </c>
      <c r="Q50">
        <f t="shared" si="55"/>
        <v>0.05</v>
      </c>
      <c r="R50">
        <f t="shared" si="67"/>
        <v>50</v>
      </c>
      <c r="S50">
        <f>$S$44</f>
        <v>5.3560000000000003E-2</v>
      </c>
      <c r="T50" s="60">
        <f t="shared" si="68"/>
        <v>9.6999999999999993</v>
      </c>
      <c r="U50">
        <f>$U$44</f>
        <v>9.8163199999999993</v>
      </c>
      <c r="V50">
        <f>$V$44</f>
        <v>10.124959999999998</v>
      </c>
      <c r="W50">
        <f>$W$44</f>
        <v>10.009973266413949</v>
      </c>
      <c r="X50">
        <f>$X$44</f>
        <v>1.0114872168512037</v>
      </c>
      <c r="Y50">
        <f>$Y$44</f>
        <v>189.1354172070746</v>
      </c>
      <c r="Z50">
        <f>U10/Y50</f>
        <v>105.74434072336136</v>
      </c>
      <c r="AB50">
        <v>2</v>
      </c>
      <c r="AC50">
        <v>10</v>
      </c>
      <c r="AD50">
        <f t="shared" si="56"/>
        <v>5</v>
      </c>
      <c r="AE50">
        <f t="shared" si="57"/>
        <v>5000</v>
      </c>
      <c r="AF50" s="63">
        <f>$AF$44</f>
        <v>5.0669500000000003</v>
      </c>
      <c r="AG50" s="62">
        <f t="shared" si="58"/>
        <v>5</v>
      </c>
      <c r="AH50" s="63">
        <f>$AH$44</f>
        <v>5.06677</v>
      </c>
      <c r="AI50" s="63">
        <f>$AI$44</f>
        <v>10.13372</v>
      </c>
      <c r="AJ50">
        <f>$AJ$44</f>
        <v>10.016095591813087</v>
      </c>
      <c r="AK50">
        <f>$AK$44</f>
        <v>1.0117435388978373</v>
      </c>
      <c r="AL50">
        <f>$AL$44</f>
        <v>1.9994577909548408</v>
      </c>
      <c r="AM50">
        <f t="shared" si="59"/>
        <v>52.886508133219039</v>
      </c>
      <c r="AO50">
        <v>10</v>
      </c>
      <c r="AP50">
        <v>10</v>
      </c>
      <c r="AQ50">
        <f t="shared" si="60"/>
        <v>1</v>
      </c>
      <c r="AR50">
        <f t="shared" si="61"/>
        <v>1000</v>
      </c>
      <c r="AS50" s="63">
        <f>$AS$44</f>
        <v>1.0148999999999999</v>
      </c>
      <c r="AT50">
        <f t="shared" si="62"/>
        <v>9</v>
      </c>
      <c r="AU50" s="63">
        <f>$AU$44</f>
        <v>9.0796500000000009</v>
      </c>
      <c r="AV50" s="63">
        <f t="shared" si="63"/>
        <v>10.094550000000002</v>
      </c>
      <c r="AW50">
        <f>$AW$44</f>
        <v>9.9751059893433727</v>
      </c>
      <c r="AX50">
        <f t="shared" si="64"/>
        <v>1.0119742096759907</v>
      </c>
      <c r="AY50">
        <f t="shared" si="65"/>
        <v>19.651988753564787</v>
      </c>
      <c r="AZ50">
        <f t="shared" si="66"/>
        <v>2.6911529818388304</v>
      </c>
    </row>
    <row r="51" spans="1:52" x14ac:dyDescent="0.2">
      <c r="A51" t="s">
        <v>57</v>
      </c>
      <c r="O51">
        <v>200</v>
      </c>
      <c r="P51">
        <v>10</v>
      </c>
      <c r="Q51">
        <f t="shared" si="55"/>
        <v>0.05</v>
      </c>
      <c r="R51">
        <f t="shared" si="67"/>
        <v>50</v>
      </c>
      <c r="S51">
        <f>$S$44</f>
        <v>5.3560000000000003E-2</v>
      </c>
      <c r="T51" s="60">
        <f t="shared" si="68"/>
        <v>9.6999999999999993</v>
      </c>
      <c r="U51">
        <f>$U$44</f>
        <v>9.8163199999999993</v>
      </c>
      <c r="V51">
        <f>$V$44</f>
        <v>10.124959999999998</v>
      </c>
      <c r="W51">
        <f>$W$44</f>
        <v>10.009973266413949</v>
      </c>
      <c r="X51">
        <f>$X$44</f>
        <v>1.0114872168512037</v>
      </c>
      <c r="Y51">
        <f>$Y$44</f>
        <v>189.1354172070746</v>
      </c>
      <c r="Z51">
        <f>U11/Y51</f>
        <v>528.61595927608346</v>
      </c>
      <c r="AB51">
        <v>2</v>
      </c>
      <c r="AC51">
        <v>10</v>
      </c>
      <c r="AD51">
        <f t="shared" si="56"/>
        <v>5</v>
      </c>
      <c r="AE51">
        <f t="shared" si="57"/>
        <v>5000</v>
      </c>
      <c r="AF51" s="63">
        <f>$AF$44</f>
        <v>5.0669500000000003</v>
      </c>
      <c r="AG51" s="62">
        <f t="shared" si="58"/>
        <v>5</v>
      </c>
      <c r="AH51" s="63">
        <f>$AH$44</f>
        <v>5.06677</v>
      </c>
      <c r="AI51" s="63">
        <f>$AI$44</f>
        <v>10.13372</v>
      </c>
      <c r="AJ51">
        <f>$AJ$44</f>
        <v>10.016095591813087</v>
      </c>
      <c r="AK51">
        <f>$AK$44</f>
        <v>1.0117435388978373</v>
      </c>
      <c r="AL51">
        <f>$AL$44</f>
        <v>1.9994577909548408</v>
      </c>
      <c r="AM51">
        <f t="shared" si="59"/>
        <v>264.37965415796197</v>
      </c>
      <c r="AO51">
        <v>10</v>
      </c>
      <c r="AP51">
        <v>10</v>
      </c>
      <c r="AQ51">
        <f t="shared" si="60"/>
        <v>1</v>
      </c>
      <c r="AR51">
        <f t="shared" si="61"/>
        <v>1000</v>
      </c>
      <c r="AS51" s="63">
        <f>$AS$44</f>
        <v>1.0148999999999999</v>
      </c>
      <c r="AT51">
        <f t="shared" si="62"/>
        <v>9</v>
      </c>
      <c r="AU51" s="63">
        <f>$AU$44</f>
        <v>9.0796500000000009</v>
      </c>
      <c r="AV51" s="63">
        <f t="shared" si="63"/>
        <v>10.094550000000002</v>
      </c>
      <c r="AW51">
        <f>$AW$44</f>
        <v>9.9751059893433727</v>
      </c>
      <c r="AX51">
        <f t="shared" si="64"/>
        <v>1.0119742096759907</v>
      </c>
      <c r="AY51">
        <f t="shared" si="65"/>
        <v>19.651988753564787</v>
      </c>
      <c r="AZ51">
        <f t="shared" si="66"/>
        <v>13.453073756212314</v>
      </c>
    </row>
    <row r="52" spans="1:52" x14ac:dyDescent="0.2">
      <c r="A52" t="s">
        <v>60</v>
      </c>
      <c r="O52">
        <v>200</v>
      </c>
      <c r="P52">
        <v>10</v>
      </c>
      <c r="Q52">
        <f t="shared" si="55"/>
        <v>0.05</v>
      </c>
      <c r="R52">
        <f t="shared" si="67"/>
        <v>50</v>
      </c>
      <c r="S52">
        <f>$S$44</f>
        <v>5.3560000000000003E-2</v>
      </c>
      <c r="T52" s="60">
        <f t="shared" si="68"/>
        <v>9.6999999999999993</v>
      </c>
      <c r="U52">
        <f>$U$44</f>
        <v>9.8163199999999993</v>
      </c>
      <c r="V52">
        <f>$V$44</f>
        <v>10.124959999999998</v>
      </c>
      <c r="W52">
        <f>$W$44</f>
        <v>10.009973266413949</v>
      </c>
      <c r="X52">
        <f>$X$44</f>
        <v>1.0114872168512037</v>
      </c>
      <c r="Y52">
        <f>$Y$44</f>
        <v>189.1354172070746</v>
      </c>
      <c r="Z52">
        <f>U12/Y52</f>
        <v>105.79721289372304</v>
      </c>
      <c r="AB52">
        <v>2</v>
      </c>
      <c r="AC52">
        <v>10</v>
      </c>
      <c r="AD52">
        <f t="shared" si="56"/>
        <v>5</v>
      </c>
      <c r="AE52">
        <f t="shared" si="57"/>
        <v>5000</v>
      </c>
      <c r="AF52" s="63">
        <f>$AF$44</f>
        <v>5.0669500000000003</v>
      </c>
      <c r="AG52" s="62">
        <f t="shared" si="58"/>
        <v>5</v>
      </c>
      <c r="AH52" s="63">
        <f>$AH$44</f>
        <v>5.06677</v>
      </c>
      <c r="AI52" s="63">
        <f>$AI$44</f>
        <v>10.13372</v>
      </c>
      <c r="AJ52">
        <f>$AJ$44</f>
        <v>10.016095591813087</v>
      </c>
      <c r="AK52">
        <f>$AK$44</f>
        <v>1.0117435388978373</v>
      </c>
      <c r="AL52">
        <f>$AL$44</f>
        <v>1.9994577909548408</v>
      </c>
      <c r="AM52">
        <f t="shared" si="59"/>
        <v>52.912951387285652</v>
      </c>
      <c r="AO52">
        <v>10</v>
      </c>
      <c r="AP52">
        <v>10</v>
      </c>
      <c r="AQ52">
        <f t="shared" si="60"/>
        <v>1</v>
      </c>
      <c r="AR52">
        <f t="shared" si="61"/>
        <v>1000</v>
      </c>
      <c r="AS52" s="63">
        <f>$AS$44</f>
        <v>1.0148999999999999</v>
      </c>
      <c r="AT52">
        <f t="shared" si="62"/>
        <v>9</v>
      </c>
      <c r="AU52" s="63">
        <f>$AU$44</f>
        <v>9.0796500000000009</v>
      </c>
      <c r="AV52" s="63">
        <f t="shared" si="63"/>
        <v>10.094550000000002</v>
      </c>
      <c r="AW52">
        <f>$AW$44</f>
        <v>9.9751059893433727</v>
      </c>
      <c r="AX52">
        <f t="shared" si="64"/>
        <v>1.0119742096759907</v>
      </c>
      <c r="AY52">
        <f t="shared" si="65"/>
        <v>19.651988753564787</v>
      </c>
      <c r="AZ52">
        <f t="shared" si="66"/>
        <v>2.69249855832975</v>
      </c>
    </row>
    <row r="53" spans="1:52" x14ac:dyDescent="0.2">
      <c r="A53" t="s">
        <v>56</v>
      </c>
      <c r="O53">
        <v>200</v>
      </c>
      <c r="P53">
        <v>10</v>
      </c>
      <c r="Q53">
        <f t="shared" si="55"/>
        <v>0.05</v>
      </c>
      <c r="R53">
        <f t="shared" si="67"/>
        <v>50</v>
      </c>
      <c r="S53">
        <f>$S$44</f>
        <v>5.3560000000000003E-2</v>
      </c>
      <c r="T53" s="60">
        <f t="shared" si="68"/>
        <v>9.6999999999999993</v>
      </c>
      <c r="U53">
        <f>$U$44</f>
        <v>9.8163199999999993</v>
      </c>
      <c r="V53">
        <f>$V$44</f>
        <v>10.124959999999998</v>
      </c>
      <c r="W53">
        <f>$W$44</f>
        <v>10.009973266413949</v>
      </c>
      <c r="X53">
        <f>$X$44</f>
        <v>1.0114872168512037</v>
      </c>
      <c r="Y53">
        <f>$Y$44</f>
        <v>189.1354172070746</v>
      </c>
      <c r="Z53">
        <f>U13/Y53</f>
        <v>105.85008506408472</v>
      </c>
      <c r="AB53">
        <v>2</v>
      </c>
      <c r="AC53">
        <v>10</v>
      </c>
      <c r="AD53">
        <f t="shared" si="56"/>
        <v>5</v>
      </c>
      <c r="AE53">
        <f t="shared" si="57"/>
        <v>5000</v>
      </c>
      <c r="AF53" s="63">
        <f>$AF$44</f>
        <v>5.0669500000000003</v>
      </c>
      <c r="AG53" s="62">
        <f t="shared" si="58"/>
        <v>5</v>
      </c>
      <c r="AH53" s="63">
        <f>$AH$44</f>
        <v>5.06677</v>
      </c>
      <c r="AI53" s="63">
        <f>$AI$44</f>
        <v>10.13372</v>
      </c>
      <c r="AJ53">
        <f>$AJ$44</f>
        <v>10.016095591813087</v>
      </c>
      <c r="AK53">
        <f>$AK$44</f>
        <v>1.0117435388978373</v>
      </c>
      <c r="AL53">
        <f>$AL$44</f>
        <v>1.9994577909548408</v>
      </c>
      <c r="AM53">
        <f t="shared" si="59"/>
        <v>52.939394641352258</v>
      </c>
      <c r="AO53">
        <v>10</v>
      </c>
      <c r="AP53">
        <v>10</v>
      </c>
      <c r="AQ53">
        <f t="shared" si="60"/>
        <v>1</v>
      </c>
      <c r="AR53">
        <f t="shared" si="61"/>
        <v>1000</v>
      </c>
      <c r="AS53" s="63">
        <f>$AS$44</f>
        <v>1.0148999999999999</v>
      </c>
      <c r="AT53">
        <f t="shared" si="62"/>
        <v>9</v>
      </c>
      <c r="AU53" s="63">
        <f>$AU$44</f>
        <v>9.0796500000000009</v>
      </c>
      <c r="AV53" s="63">
        <f t="shared" si="63"/>
        <v>10.094550000000002</v>
      </c>
      <c r="AW53">
        <f>$AW$44</f>
        <v>9.9751059893433727</v>
      </c>
      <c r="AX53">
        <f t="shared" si="64"/>
        <v>1.0119742096759907</v>
      </c>
      <c r="AY53">
        <f t="shared" si="65"/>
        <v>19.651988753564787</v>
      </c>
      <c r="AZ53">
        <f t="shared" si="66"/>
        <v>2.6938441348206692</v>
      </c>
    </row>
    <row r="54" spans="1:52" x14ac:dyDescent="0.2">
      <c r="A54" t="s">
        <v>69</v>
      </c>
      <c r="O54">
        <v>200</v>
      </c>
      <c r="P54">
        <v>10</v>
      </c>
      <c r="Q54">
        <f t="shared" si="55"/>
        <v>0.05</v>
      </c>
      <c r="R54">
        <f t="shared" si="67"/>
        <v>50</v>
      </c>
      <c r="S54">
        <f>$S$44</f>
        <v>5.3560000000000003E-2</v>
      </c>
      <c r="T54" s="60">
        <f t="shared" si="68"/>
        <v>9.6999999999999993</v>
      </c>
      <c r="U54">
        <f>$U$44</f>
        <v>9.8163199999999993</v>
      </c>
      <c r="V54">
        <f>$V$44</f>
        <v>10.124959999999998</v>
      </c>
      <c r="W54">
        <f>$W$44</f>
        <v>10.009973266413949</v>
      </c>
      <c r="X54">
        <f>$X$44</f>
        <v>1.0114872168512037</v>
      </c>
      <c r="Y54">
        <f>$Y$44</f>
        <v>189.1354172070746</v>
      </c>
      <c r="Z54">
        <f>U14/Y54</f>
        <v>528.2987262539134</v>
      </c>
      <c r="AB54">
        <v>2</v>
      </c>
      <c r="AC54">
        <v>10</v>
      </c>
      <c r="AD54">
        <f t="shared" si="56"/>
        <v>5</v>
      </c>
      <c r="AE54">
        <f t="shared" si="57"/>
        <v>5000</v>
      </c>
      <c r="AF54" s="63">
        <f>$AF$44</f>
        <v>5.0669500000000003</v>
      </c>
      <c r="AG54" s="62">
        <f t="shared" si="58"/>
        <v>5</v>
      </c>
      <c r="AH54" s="63">
        <f>$AH$44</f>
        <v>5.06677</v>
      </c>
      <c r="AI54" s="63">
        <f>$AI$44</f>
        <v>10.13372</v>
      </c>
      <c r="AJ54">
        <f>$AJ$44</f>
        <v>10.016095591813087</v>
      </c>
      <c r="AK54">
        <f>$AK$44</f>
        <v>1.0117435388978373</v>
      </c>
      <c r="AL54">
        <f>$AL$44</f>
        <v>1.9994577909548408</v>
      </c>
      <c r="AM54">
        <f t="shared" si="59"/>
        <v>264.22099463356233</v>
      </c>
      <c r="AO54">
        <v>10</v>
      </c>
      <c r="AP54">
        <v>10</v>
      </c>
      <c r="AQ54">
        <f t="shared" si="60"/>
        <v>1</v>
      </c>
      <c r="AR54">
        <f t="shared" si="61"/>
        <v>1000</v>
      </c>
      <c r="AS54" s="63">
        <f>$AS$44</f>
        <v>1.0148999999999999</v>
      </c>
      <c r="AT54">
        <f t="shared" si="62"/>
        <v>9</v>
      </c>
      <c r="AU54" s="63">
        <f>$AU$44</f>
        <v>9.0796500000000009</v>
      </c>
      <c r="AV54" s="63">
        <f t="shared" si="63"/>
        <v>10.094550000000002</v>
      </c>
      <c r="AW54">
        <f>$AW$44</f>
        <v>9.9751059893433727</v>
      </c>
      <c r="AX54">
        <f t="shared" si="64"/>
        <v>1.0119742096759907</v>
      </c>
      <c r="AY54">
        <f t="shared" si="65"/>
        <v>19.651988753564787</v>
      </c>
      <c r="AZ54">
        <f t="shared" si="66"/>
        <v>13.445000297266798</v>
      </c>
    </row>
    <row r="55" spans="1:52" x14ac:dyDescent="0.2">
      <c r="A55" t="s">
        <v>63</v>
      </c>
      <c r="O55">
        <v>200</v>
      </c>
      <c r="P55">
        <v>10</v>
      </c>
      <c r="Q55">
        <f t="shared" si="55"/>
        <v>0.05</v>
      </c>
      <c r="R55">
        <f t="shared" si="67"/>
        <v>50</v>
      </c>
      <c r="S55">
        <f>$S$44</f>
        <v>5.3560000000000003E-2</v>
      </c>
      <c r="T55" s="60">
        <f t="shared" si="68"/>
        <v>9.6999999999999993</v>
      </c>
      <c r="U55">
        <f>$U$44</f>
        <v>9.8163199999999993</v>
      </c>
      <c r="V55">
        <f>$V$44</f>
        <v>10.124959999999998</v>
      </c>
      <c r="W55">
        <f>$W$44</f>
        <v>10.009973266413949</v>
      </c>
      <c r="X55">
        <f>$X$44</f>
        <v>1.0114872168512037</v>
      </c>
      <c r="Y55">
        <f>$Y$44</f>
        <v>189.1354172070746</v>
      </c>
      <c r="Z55">
        <f>U15/Y55</f>
        <v>105.74434072336136</v>
      </c>
      <c r="AB55">
        <v>2</v>
      </c>
      <c r="AC55">
        <v>10</v>
      </c>
      <c r="AD55">
        <f t="shared" si="56"/>
        <v>5</v>
      </c>
      <c r="AE55">
        <f t="shared" si="57"/>
        <v>5000</v>
      </c>
      <c r="AF55" s="63">
        <f>$AF$44</f>
        <v>5.0669500000000003</v>
      </c>
      <c r="AG55" s="62">
        <f t="shared" si="58"/>
        <v>5</v>
      </c>
      <c r="AH55" s="63">
        <f>$AH$44</f>
        <v>5.06677</v>
      </c>
      <c r="AI55" s="63">
        <f>$AI$44</f>
        <v>10.13372</v>
      </c>
      <c r="AJ55">
        <f>$AJ$44</f>
        <v>10.016095591813087</v>
      </c>
      <c r="AK55">
        <f>$AK$44</f>
        <v>1.0117435388978373</v>
      </c>
      <c r="AL55">
        <f>$AL$44</f>
        <v>1.9994577909548408</v>
      </c>
      <c r="AM55">
        <f t="shared" si="59"/>
        <v>52.886508133219039</v>
      </c>
      <c r="AO55">
        <v>10</v>
      </c>
      <c r="AP55">
        <v>10</v>
      </c>
      <c r="AQ55">
        <f t="shared" si="60"/>
        <v>1</v>
      </c>
      <c r="AR55">
        <f t="shared" si="61"/>
        <v>1000</v>
      </c>
      <c r="AS55" s="63">
        <f>$AS$44</f>
        <v>1.0148999999999999</v>
      </c>
      <c r="AT55">
        <f t="shared" si="62"/>
        <v>9</v>
      </c>
      <c r="AU55" s="63">
        <f>$AU$44</f>
        <v>9.0796500000000009</v>
      </c>
      <c r="AV55" s="63">
        <f t="shared" si="63"/>
        <v>10.094550000000002</v>
      </c>
      <c r="AW55">
        <f>$AW$44</f>
        <v>9.9751059893433727</v>
      </c>
      <c r="AX55">
        <f t="shared" si="64"/>
        <v>1.0119742096759907</v>
      </c>
      <c r="AY55">
        <f t="shared" si="65"/>
        <v>19.651988753564787</v>
      </c>
      <c r="AZ55">
        <f t="shared" si="66"/>
        <v>2.6911529818388304</v>
      </c>
    </row>
    <row r="56" spans="1:52" x14ac:dyDescent="0.2">
      <c r="A56" t="s">
        <v>64</v>
      </c>
      <c r="O56">
        <v>200</v>
      </c>
      <c r="P56">
        <v>10</v>
      </c>
      <c r="Q56">
        <f t="shared" si="55"/>
        <v>0.05</v>
      </c>
      <c r="R56">
        <f t="shared" si="67"/>
        <v>50</v>
      </c>
      <c r="S56">
        <f>$S$44</f>
        <v>5.3560000000000003E-2</v>
      </c>
      <c r="T56" s="60">
        <f t="shared" si="68"/>
        <v>9.6999999999999993</v>
      </c>
      <c r="U56">
        <f>$U$44</f>
        <v>9.8163199999999993</v>
      </c>
      <c r="V56">
        <f>$V$44</f>
        <v>10.124959999999998</v>
      </c>
      <c r="W56">
        <f>$W$44</f>
        <v>10.009973266413949</v>
      </c>
      <c r="X56">
        <f>$X$44</f>
        <v>1.0114872168512037</v>
      </c>
      <c r="Y56">
        <f>$Y$44</f>
        <v>189.1354172070746</v>
      </c>
      <c r="Z56">
        <f>U16/Y56</f>
        <v>528.45734276499843</v>
      </c>
      <c r="AB56">
        <v>2</v>
      </c>
      <c r="AC56">
        <v>10</v>
      </c>
      <c r="AD56">
        <f t="shared" si="56"/>
        <v>5</v>
      </c>
      <c r="AE56">
        <f t="shared" si="57"/>
        <v>5000</v>
      </c>
      <c r="AF56" s="63">
        <f>$AF$44</f>
        <v>5.0669500000000003</v>
      </c>
      <c r="AG56" s="62">
        <f t="shared" si="58"/>
        <v>5</v>
      </c>
      <c r="AH56" s="63">
        <f>$AH$44</f>
        <v>5.06677</v>
      </c>
      <c r="AI56" s="63">
        <f>$AI$44</f>
        <v>10.13372</v>
      </c>
      <c r="AJ56">
        <f>$AJ$44</f>
        <v>10.016095591813087</v>
      </c>
      <c r="AK56">
        <f>$AK$44</f>
        <v>1.0117435388978373</v>
      </c>
      <c r="AL56">
        <f>$AL$44</f>
        <v>1.9994577909548408</v>
      </c>
      <c r="AM56">
        <f t="shared" si="59"/>
        <v>264.30032439576217</v>
      </c>
      <c r="AO56">
        <v>10</v>
      </c>
      <c r="AP56">
        <v>10</v>
      </c>
      <c r="AQ56">
        <f t="shared" si="60"/>
        <v>1</v>
      </c>
      <c r="AR56">
        <f t="shared" si="61"/>
        <v>1000</v>
      </c>
      <c r="AS56" s="63">
        <f>$AS$44</f>
        <v>1.0148999999999999</v>
      </c>
      <c r="AT56">
        <f t="shared" si="62"/>
        <v>9</v>
      </c>
      <c r="AU56" s="63">
        <f>$AU$44</f>
        <v>9.0796500000000009</v>
      </c>
      <c r="AV56" s="63">
        <f t="shared" si="63"/>
        <v>10.094550000000002</v>
      </c>
      <c r="AW56">
        <f>$AW$44</f>
        <v>9.9751059893433727</v>
      </c>
      <c r="AX56">
        <f t="shared" si="64"/>
        <v>1.0119742096759907</v>
      </c>
      <c r="AY56">
        <f t="shared" si="65"/>
        <v>19.651988753564787</v>
      </c>
      <c r="AZ56">
        <f t="shared" si="66"/>
        <v>13.449037026739557</v>
      </c>
    </row>
    <row r="57" spans="1:52" x14ac:dyDescent="0.2">
      <c r="A57" t="s">
        <v>42</v>
      </c>
      <c r="O57">
        <v>200</v>
      </c>
      <c r="P57">
        <v>10</v>
      </c>
      <c r="Q57">
        <f t="shared" si="55"/>
        <v>0.05</v>
      </c>
      <c r="R57">
        <f t="shared" si="67"/>
        <v>50</v>
      </c>
      <c r="S57">
        <f>$S$44</f>
        <v>5.3560000000000003E-2</v>
      </c>
      <c r="T57" s="60">
        <f t="shared" si="68"/>
        <v>9.6999999999999993</v>
      </c>
      <c r="U57">
        <f>$U$44</f>
        <v>9.8163199999999993</v>
      </c>
      <c r="V57">
        <f>$V$44</f>
        <v>10.124959999999998</v>
      </c>
      <c r="W57">
        <f>$W$44</f>
        <v>10.009973266413949</v>
      </c>
      <c r="X57">
        <f>$X$44</f>
        <v>1.0114872168512037</v>
      </c>
      <c r="Y57">
        <f>$Y$44</f>
        <v>189.1354172070746</v>
      </c>
      <c r="Z57">
        <f>U17/Y57</f>
        <v>105.69146855299968</v>
      </c>
      <c r="AB57">
        <v>2</v>
      </c>
      <c r="AC57">
        <v>10</v>
      </c>
      <c r="AD57">
        <f t="shared" si="56"/>
        <v>5</v>
      </c>
      <c r="AE57">
        <f t="shared" si="57"/>
        <v>5000</v>
      </c>
      <c r="AF57" s="63">
        <f>$AF$44</f>
        <v>5.0669500000000003</v>
      </c>
      <c r="AG57" s="62">
        <f t="shared" si="58"/>
        <v>5</v>
      </c>
      <c r="AH57" s="63">
        <f>$AH$44</f>
        <v>5.06677</v>
      </c>
      <c r="AI57" s="63">
        <f>$AI$44</f>
        <v>10.13372</v>
      </c>
      <c r="AJ57">
        <f>$AJ$44</f>
        <v>10.016095591813087</v>
      </c>
      <c r="AK57">
        <f>$AK$44</f>
        <v>1.0117435388978373</v>
      </c>
      <c r="AL57">
        <f>$AL$44</f>
        <v>1.9994577909548408</v>
      </c>
      <c r="AM57">
        <f t="shared" si="59"/>
        <v>52.860064879152432</v>
      </c>
      <c r="AO57">
        <v>10</v>
      </c>
      <c r="AP57">
        <v>10</v>
      </c>
      <c r="AQ57">
        <f t="shared" si="60"/>
        <v>1</v>
      </c>
      <c r="AR57">
        <f t="shared" si="61"/>
        <v>1000</v>
      </c>
      <c r="AS57" s="63">
        <f>$AS$44</f>
        <v>1.0148999999999999</v>
      </c>
      <c r="AT57">
        <f t="shared" si="62"/>
        <v>9</v>
      </c>
      <c r="AU57" s="63">
        <f>$AU$44</f>
        <v>9.0796500000000009</v>
      </c>
      <c r="AV57" s="63">
        <f t="shared" si="63"/>
        <v>10.094550000000002</v>
      </c>
      <c r="AW57">
        <f>$AW$44</f>
        <v>9.9751059893433727</v>
      </c>
      <c r="AX57">
        <f t="shared" si="64"/>
        <v>1.0119742096759907</v>
      </c>
      <c r="AY57">
        <f t="shared" si="65"/>
        <v>19.651988753564787</v>
      </c>
      <c r="AZ57">
        <f t="shared" si="66"/>
        <v>2.6898074053479113</v>
      </c>
    </row>
    <row r="58" spans="1:52" x14ac:dyDescent="0.2">
      <c r="A58" t="s">
        <v>61</v>
      </c>
      <c r="O58">
        <v>200</v>
      </c>
      <c r="P58">
        <v>10</v>
      </c>
      <c r="Q58">
        <f t="shared" si="55"/>
        <v>0.05</v>
      </c>
      <c r="R58">
        <f t="shared" si="67"/>
        <v>50</v>
      </c>
      <c r="S58">
        <f>$S$44</f>
        <v>5.3560000000000003E-2</v>
      </c>
      <c r="T58" s="60">
        <f t="shared" si="68"/>
        <v>9.6999999999999993</v>
      </c>
      <c r="U58">
        <f>$U$44</f>
        <v>9.8163199999999993</v>
      </c>
      <c r="V58">
        <f>$V$44</f>
        <v>10.124959999999998</v>
      </c>
      <c r="W58">
        <f>$W$44</f>
        <v>10.009973266413949</v>
      </c>
      <c r="X58">
        <f>$X$44</f>
        <v>1.0114872168512037</v>
      </c>
      <c r="Y58">
        <f>$Y$44</f>
        <v>189.1354172070746</v>
      </c>
      <c r="Z58">
        <f>U18/Y58</f>
        <v>105.16274684938288</v>
      </c>
      <c r="AB58">
        <v>2</v>
      </c>
      <c r="AC58">
        <v>10</v>
      </c>
      <c r="AD58">
        <f t="shared" si="56"/>
        <v>5</v>
      </c>
      <c r="AE58">
        <f t="shared" si="57"/>
        <v>5000</v>
      </c>
      <c r="AF58" s="63">
        <f>$AF$44</f>
        <v>5.0669500000000003</v>
      </c>
      <c r="AG58" s="62">
        <f t="shared" si="58"/>
        <v>5</v>
      </c>
      <c r="AH58" s="63">
        <f>$AH$44</f>
        <v>5.06677</v>
      </c>
      <c r="AI58" s="63">
        <f>$AI$44</f>
        <v>10.13372</v>
      </c>
      <c r="AJ58">
        <f>$AJ$44</f>
        <v>10.016095591813087</v>
      </c>
      <c r="AK58">
        <f>$AK$44</f>
        <v>1.0117435388978373</v>
      </c>
      <c r="AL58">
        <f>$AL$44</f>
        <v>1.9994577909548408</v>
      </c>
      <c r="AM58">
        <f t="shared" si="59"/>
        <v>52.59563233848634</v>
      </c>
      <c r="AO58">
        <v>10</v>
      </c>
      <c r="AP58">
        <v>10</v>
      </c>
      <c r="AQ58">
        <f t="shared" si="60"/>
        <v>1</v>
      </c>
      <c r="AR58">
        <f t="shared" si="61"/>
        <v>1000</v>
      </c>
      <c r="AS58" s="63">
        <f>$AS$44</f>
        <v>1.0148999999999999</v>
      </c>
      <c r="AT58">
        <f t="shared" si="62"/>
        <v>9</v>
      </c>
      <c r="AU58" s="63">
        <f>$AU$44</f>
        <v>9.0796500000000009</v>
      </c>
      <c r="AV58" s="63">
        <f t="shared" si="63"/>
        <v>10.094550000000002</v>
      </c>
      <c r="AW58">
        <f>$AW$44</f>
        <v>9.9751059893433727</v>
      </c>
      <c r="AX58">
        <f t="shared" si="64"/>
        <v>1.0119742096759907</v>
      </c>
      <c r="AY58">
        <f t="shared" si="65"/>
        <v>19.651988753564787</v>
      </c>
      <c r="AZ58">
        <f t="shared" si="66"/>
        <v>2.6763516404387171</v>
      </c>
    </row>
    <row r="59" spans="1:52" ht="1" customHeight="1" x14ac:dyDescent="0.2"/>
    <row r="64" spans="1:52" ht="19" x14ac:dyDescent="0.25">
      <c r="B64" s="120" t="s">
        <v>142</v>
      </c>
      <c r="C64" s="120"/>
      <c r="D64" s="120"/>
      <c r="E64" s="120"/>
      <c r="F64" s="120"/>
      <c r="G64" s="120"/>
      <c r="H64" s="120"/>
    </row>
    <row r="65" spans="1:13" x14ac:dyDescent="0.2">
      <c r="A65" s="67" t="s">
        <v>0</v>
      </c>
      <c r="B65" s="67" t="s">
        <v>107</v>
      </c>
      <c r="C65" s="67" t="s">
        <v>108</v>
      </c>
      <c r="D65" s="67" t="s">
        <v>109</v>
      </c>
      <c r="E65" s="67" t="s">
        <v>110</v>
      </c>
      <c r="F65" s="67" t="s">
        <v>111</v>
      </c>
      <c r="G65" s="67" t="s">
        <v>112</v>
      </c>
      <c r="H65" s="67" t="s">
        <v>137</v>
      </c>
      <c r="J65" s="67" t="s">
        <v>143</v>
      </c>
      <c r="K65" s="68">
        <f t="shared" ref="K65:K72" si="69">H66</f>
        <v>4.8134239478567382</v>
      </c>
      <c r="M65">
        <v>4.8134239478567382</v>
      </c>
    </row>
    <row r="66" spans="1:13" x14ac:dyDescent="0.2">
      <c r="A66" s="67" t="s">
        <v>58</v>
      </c>
      <c r="B66" s="68">
        <v>0</v>
      </c>
      <c r="C66" s="68">
        <f>BZ23</f>
        <v>0.1371943451473662</v>
      </c>
      <c r="D66" s="68">
        <f>BM23</f>
        <v>1.3597299014347126</v>
      </c>
      <c r="E66" s="68">
        <f>AZ23</f>
        <v>13.493548671829247</v>
      </c>
      <c r="F66" s="68">
        <f>AM23</f>
        <v>267.31371835819391</v>
      </c>
      <c r="G66" s="68">
        <f>Z23</f>
        <v>536.09311813468662</v>
      </c>
      <c r="H66" s="68">
        <f>AZ44</f>
        <v>4.8134239478567382</v>
      </c>
      <c r="J66" s="67" t="s">
        <v>144</v>
      </c>
      <c r="K66" s="69">
        <f t="shared" si="69"/>
        <v>6510.0847868317178</v>
      </c>
      <c r="M66">
        <v>6510.0847868317178</v>
      </c>
    </row>
    <row r="67" spans="1:13" x14ac:dyDescent="0.2">
      <c r="A67" s="67" t="s">
        <v>77</v>
      </c>
      <c r="B67" s="68">
        <v>0</v>
      </c>
      <c r="C67" s="68">
        <f>BZ24</f>
        <v>1.2912064981729865</v>
      </c>
      <c r="D67" s="68">
        <f>BM24</f>
        <v>12.79711698471794</v>
      </c>
      <c r="E67" s="68">
        <f>AZ24</f>
        <v>126.99472204750614</v>
      </c>
      <c r="F67" s="68">
        <f>AM24</f>
        <v>2515.8267990137324</v>
      </c>
      <c r="G67" s="68">
        <f>Z24</f>
        <v>5045.4478791950014</v>
      </c>
      <c r="H67" s="68">
        <f>AZ45</f>
        <v>6510.0847868317178</v>
      </c>
      <c r="J67" s="67" t="s">
        <v>145</v>
      </c>
      <c r="K67" s="69">
        <f t="shared" si="69"/>
        <v>3269.7213506086919</v>
      </c>
      <c r="M67">
        <v>3269.7213506086919</v>
      </c>
    </row>
    <row r="68" spans="1:13" x14ac:dyDescent="0.2">
      <c r="A68" s="67" t="s">
        <v>76</v>
      </c>
      <c r="B68" s="68">
        <v>0</v>
      </c>
      <c r="C68" s="68">
        <f>BZ25</f>
        <v>0.64553868230490641</v>
      </c>
      <c r="D68" s="68">
        <f>BM25</f>
        <v>6.3979185725177494</v>
      </c>
      <c r="E68" s="68">
        <f>AZ25</f>
        <v>63.491010652613575</v>
      </c>
      <c r="F68" s="68">
        <f>AM25</f>
        <v>1257.7875955865234</v>
      </c>
      <c r="G68" s="68">
        <f>Z25</f>
        <v>2522.4716419737783</v>
      </c>
      <c r="H68" s="68">
        <f>AZ46</f>
        <v>3269.7213506086919</v>
      </c>
      <c r="J68" s="67" t="s">
        <v>146</v>
      </c>
      <c r="K68" s="69">
        <f t="shared" si="69"/>
        <v>3269.7213506086919</v>
      </c>
      <c r="M68">
        <v>3269.7213506086919</v>
      </c>
    </row>
    <row r="69" spans="1:13" x14ac:dyDescent="0.2">
      <c r="A69" s="67" t="s">
        <v>76</v>
      </c>
      <c r="B69" s="68">
        <f>B68</f>
        <v>0</v>
      </c>
      <c r="C69" s="68">
        <f t="shared" ref="C69:H69" si="70">C68</f>
        <v>0.64553868230490641</v>
      </c>
      <c r="D69" s="68">
        <f t="shared" si="70"/>
        <v>6.3979185725177494</v>
      </c>
      <c r="E69" s="68">
        <f t="shared" si="70"/>
        <v>63.491010652613575</v>
      </c>
      <c r="F69" s="68">
        <f t="shared" si="70"/>
        <v>1257.7875955865234</v>
      </c>
      <c r="G69" s="68">
        <f t="shared" si="70"/>
        <v>2522.4716419737783</v>
      </c>
      <c r="H69" s="68">
        <f t="shared" si="70"/>
        <v>3269.7213506086919</v>
      </c>
      <c r="J69" s="67" t="s">
        <v>147</v>
      </c>
      <c r="K69" s="69">
        <f t="shared" si="69"/>
        <v>13.432890108848524</v>
      </c>
      <c r="M69">
        <v>13.432890108848524</v>
      </c>
    </row>
    <row r="70" spans="1:13" x14ac:dyDescent="0.2">
      <c r="A70" s="67" t="s">
        <v>23</v>
      </c>
      <c r="B70" s="68">
        <v>0</v>
      </c>
      <c r="C70" s="68">
        <f>BZ26</f>
        <v>0.13729051582792215</v>
      </c>
      <c r="D70" s="68">
        <f>BM26</f>
        <v>1.3606830467691853</v>
      </c>
      <c r="E70" s="68">
        <f>AZ26</f>
        <v>13.503007398116329</v>
      </c>
      <c r="F70" s="68">
        <f>AM26</f>
        <v>267.50110029575723</v>
      </c>
      <c r="G70" s="68">
        <f>Z26</f>
        <v>536.46890942518758</v>
      </c>
      <c r="H70" s="68">
        <f>AZ47</f>
        <v>13.432890108848524</v>
      </c>
      <c r="J70" s="67" t="s">
        <v>148</v>
      </c>
      <c r="K70" s="69">
        <f t="shared" si="69"/>
        <v>6510.0847868317178</v>
      </c>
      <c r="M70">
        <v>6510.0847868317178</v>
      </c>
    </row>
    <row r="71" spans="1:13" x14ac:dyDescent="0.2">
      <c r="A71" s="67" t="s">
        <v>74</v>
      </c>
      <c r="B71" s="68">
        <v>0</v>
      </c>
      <c r="C71" s="68">
        <f>BZ27</f>
        <v>1.2913356317361602</v>
      </c>
      <c r="D71" s="68">
        <f>BM27</f>
        <v>12.798396824400379</v>
      </c>
      <c r="E71" s="68">
        <f>AZ27</f>
        <v>127.00742278978511</v>
      </c>
      <c r="F71" s="68">
        <f>AM27</f>
        <v>2516.0784068544176</v>
      </c>
      <c r="G71" s="68">
        <f>Z27</f>
        <v>5045.9524744424452</v>
      </c>
      <c r="H71" s="68">
        <f>AZ48</f>
        <v>6510.0847868317178</v>
      </c>
      <c r="J71" s="67" t="s">
        <v>149</v>
      </c>
      <c r="K71" s="69">
        <f t="shared" si="69"/>
        <v>6510.0847868317178</v>
      </c>
      <c r="M71">
        <v>6510.0847868317178</v>
      </c>
    </row>
    <row r="72" spans="1:13" x14ac:dyDescent="0.2">
      <c r="A72" s="67" t="s">
        <v>74</v>
      </c>
      <c r="B72" s="68">
        <f>B71</f>
        <v>0</v>
      </c>
      <c r="C72" s="68">
        <f t="shared" ref="C72:H73" si="71">C71</f>
        <v>1.2913356317361602</v>
      </c>
      <c r="D72" s="68">
        <f t="shared" si="71"/>
        <v>12.798396824400379</v>
      </c>
      <c r="E72" s="68">
        <f t="shared" si="71"/>
        <v>127.00742278978511</v>
      </c>
      <c r="F72" s="68">
        <f t="shared" si="71"/>
        <v>2516.0784068544176</v>
      </c>
      <c r="G72" s="68">
        <f t="shared" si="71"/>
        <v>5045.9524744424452</v>
      </c>
      <c r="H72" s="68">
        <f t="shared" si="71"/>
        <v>6510.0847868317178</v>
      </c>
      <c r="J72" s="67" t="s">
        <v>150</v>
      </c>
      <c r="K72" s="69">
        <f t="shared" si="69"/>
        <v>6510.0847868317178</v>
      </c>
      <c r="M72">
        <v>6510.0847868317178</v>
      </c>
    </row>
    <row r="73" spans="1:13" x14ac:dyDescent="0.2">
      <c r="A73" s="67" t="s">
        <v>74</v>
      </c>
      <c r="B73" s="68">
        <f>B72</f>
        <v>0</v>
      </c>
      <c r="C73" s="68">
        <f t="shared" si="71"/>
        <v>1.2913356317361602</v>
      </c>
      <c r="D73" s="68">
        <f t="shared" si="71"/>
        <v>12.798396824400379</v>
      </c>
      <c r="E73" s="68">
        <f t="shared" si="71"/>
        <v>127.00742278978511</v>
      </c>
      <c r="F73" s="68">
        <f t="shared" si="71"/>
        <v>2516.0784068544176</v>
      </c>
      <c r="G73" s="68">
        <f t="shared" si="71"/>
        <v>5045.9524744424452</v>
      </c>
      <c r="H73" s="68">
        <f t="shared" si="71"/>
        <v>6510.0847868317178</v>
      </c>
      <c r="J73" s="67" t="s">
        <v>151</v>
      </c>
      <c r="K73" s="69">
        <f>H74</f>
        <v>2.6911529818388304</v>
      </c>
      <c r="M73">
        <v>2.6911529818388304</v>
      </c>
    </row>
    <row r="74" spans="1:13" x14ac:dyDescent="0.2">
      <c r="A74" s="67" t="s">
        <v>54</v>
      </c>
      <c r="B74" s="68">
        <v>0</v>
      </c>
      <c r="C74" s="68">
        <f>BZ28</f>
        <v>2.7642201325505791E-2</v>
      </c>
      <c r="D74" s="68">
        <f>BM28</f>
        <v>0.27396120185125594</v>
      </c>
      <c r="E74" s="68">
        <f>AZ28</f>
        <v>2.7187081842299663</v>
      </c>
      <c r="F74" s="68">
        <f>AM28</f>
        <v>53.858922625344093</v>
      </c>
      <c r="G74" s="68">
        <f>Z28</f>
        <v>108.01315378399654</v>
      </c>
      <c r="H74" s="68">
        <f>AZ49</f>
        <v>2.6911529818388304</v>
      </c>
      <c r="J74" s="67" t="s">
        <v>152</v>
      </c>
      <c r="K74" s="69">
        <f>H75</f>
        <v>2.6911529818388304</v>
      </c>
      <c r="M74">
        <v>2.6911529818388304</v>
      </c>
    </row>
    <row r="75" spans="1:13" x14ac:dyDescent="0.2">
      <c r="A75" s="67" t="s">
        <v>54</v>
      </c>
      <c r="B75" s="68">
        <f>B74</f>
        <v>0</v>
      </c>
      <c r="C75" s="68">
        <f t="shared" ref="C75:H75" si="72">C74</f>
        <v>2.7642201325505791E-2</v>
      </c>
      <c r="D75" s="68">
        <f t="shared" si="72"/>
        <v>0.27396120185125594</v>
      </c>
      <c r="E75" s="68">
        <f t="shared" si="72"/>
        <v>2.7187081842299663</v>
      </c>
      <c r="F75" s="68">
        <f t="shared" si="72"/>
        <v>53.858922625344093</v>
      </c>
      <c r="G75" s="68">
        <f t="shared" si="72"/>
        <v>108.01315378399654</v>
      </c>
      <c r="H75" s="68">
        <f t="shared" si="72"/>
        <v>2.6911529818388304</v>
      </c>
      <c r="J75" s="67" t="s">
        <v>153</v>
      </c>
      <c r="K75" s="69">
        <f>H76</f>
        <v>2.6911529818388304</v>
      </c>
      <c r="M75">
        <v>2.6911529818388304</v>
      </c>
    </row>
    <row r="76" spans="1:13" x14ac:dyDescent="0.2">
      <c r="A76" s="67" t="s">
        <v>59</v>
      </c>
      <c r="B76" s="68">
        <v>0</v>
      </c>
      <c r="C76" s="68">
        <f>BZ29</f>
        <v>2.7655939994156636E-2</v>
      </c>
      <c r="D76" s="68">
        <f>BM29</f>
        <v>0.27409736547046631</v>
      </c>
      <c r="E76" s="68">
        <f>AZ29</f>
        <v>2.7200594308424066</v>
      </c>
      <c r="F76" s="68">
        <f>AM29</f>
        <v>53.88569147356742</v>
      </c>
      <c r="G76" s="68">
        <f>Z29</f>
        <v>108.0668382540681</v>
      </c>
      <c r="H76" s="68">
        <f>AZ50</f>
        <v>2.6911529818388304</v>
      </c>
      <c r="J76" s="67" t="s">
        <v>154</v>
      </c>
      <c r="K76" s="69">
        <f>H78</f>
        <v>13.453073756212314</v>
      </c>
      <c r="M76">
        <v>13.453073756212314</v>
      </c>
    </row>
    <row r="77" spans="1:13" x14ac:dyDescent="0.2">
      <c r="A77" s="67" t="s">
        <v>57</v>
      </c>
      <c r="B77" s="68">
        <v>0</v>
      </c>
      <c r="C77" s="68">
        <f>BZ30</f>
        <v>0.13733173183387465</v>
      </c>
      <c r="D77" s="68">
        <f>BM30</f>
        <v>1.361091537626816</v>
      </c>
      <c r="E77" s="68">
        <f>AZ30</f>
        <v>13.507061137953649</v>
      </c>
      <c r="F77" s="68">
        <f>AM30</f>
        <v>267.58140684042718</v>
      </c>
      <c r="G77" s="68">
        <f>Z30</f>
        <v>536.62996283540224</v>
      </c>
      <c r="H77" s="68">
        <f>AZ51</f>
        <v>13.453073756212314</v>
      </c>
      <c r="J77" s="67" t="s">
        <v>155</v>
      </c>
      <c r="K77" s="69">
        <f>H77</f>
        <v>13.453073756212314</v>
      </c>
      <c r="M77">
        <v>13.453073756212314</v>
      </c>
    </row>
    <row r="78" spans="1:13" x14ac:dyDescent="0.2">
      <c r="A78" s="67" t="s">
        <v>57</v>
      </c>
      <c r="B78" s="68">
        <f>B77</f>
        <v>0</v>
      </c>
      <c r="C78" s="68">
        <f t="shared" ref="C78:H78" si="73">C77</f>
        <v>0.13733173183387465</v>
      </c>
      <c r="D78" s="68">
        <f t="shared" si="73"/>
        <v>1.361091537626816</v>
      </c>
      <c r="E78" s="68">
        <f t="shared" si="73"/>
        <v>13.507061137953649</v>
      </c>
      <c r="F78" s="68">
        <f t="shared" si="73"/>
        <v>267.58140684042718</v>
      </c>
      <c r="G78" s="68">
        <f t="shared" si="73"/>
        <v>536.62996283540224</v>
      </c>
      <c r="H78" s="68">
        <f t="shared" si="73"/>
        <v>13.453073756212314</v>
      </c>
      <c r="J78" s="67" t="s">
        <v>156</v>
      </c>
      <c r="K78" s="69">
        <f>H79</f>
        <v>2.69249855832975</v>
      </c>
      <c r="M78">
        <v>2.69249855832975</v>
      </c>
    </row>
    <row r="79" spans="1:13" x14ac:dyDescent="0.2">
      <c r="A79" s="67" t="s">
        <v>60</v>
      </c>
      <c r="B79" s="68">
        <v>0</v>
      </c>
      <c r="C79" s="68">
        <f>BZ31</f>
        <v>2.7477337301695621E-2</v>
      </c>
      <c r="D79" s="68">
        <f>BM31</f>
        <v>0.27232723842073159</v>
      </c>
      <c r="E79" s="68">
        <f>AZ31</f>
        <v>2.7024932248806826</v>
      </c>
      <c r="F79" s="68">
        <f>AM31</f>
        <v>53.537696446664114</v>
      </c>
      <c r="G79" s="68">
        <f>Z31</f>
        <v>107.36894014313772</v>
      </c>
      <c r="H79" s="68">
        <f>AZ52</f>
        <v>2.69249855832975</v>
      </c>
      <c r="J79" s="67" t="s">
        <v>157</v>
      </c>
      <c r="K79" s="69">
        <f>H80</f>
        <v>2.6938441348206692</v>
      </c>
      <c r="M79">
        <v>2.6938441348206692</v>
      </c>
    </row>
    <row r="80" spans="1:13" x14ac:dyDescent="0.2">
      <c r="A80" s="67" t="s">
        <v>56</v>
      </c>
      <c r="B80" s="68">
        <v>0</v>
      </c>
      <c r="C80" s="68">
        <f>BZ32</f>
        <v>2.780706534931596E-2</v>
      </c>
      <c r="D80" s="68">
        <f>BM32</f>
        <v>0.2755951652817803</v>
      </c>
      <c r="E80" s="68">
        <f>AZ32</f>
        <v>2.7349231435792505</v>
      </c>
      <c r="F80" s="68">
        <f>AM32</f>
        <v>54.180148804024078</v>
      </c>
      <c r="G80" s="68">
        <f>Z32</f>
        <v>108.65736742485537</v>
      </c>
      <c r="H80" s="68">
        <f>AZ53</f>
        <v>2.6938441348206692</v>
      </c>
      <c r="J80" s="67" t="s">
        <v>158</v>
      </c>
      <c r="K80" s="69">
        <f>H80</f>
        <v>2.6938441348206692</v>
      </c>
      <c r="M80">
        <v>2.6938441348206692</v>
      </c>
    </row>
    <row r="81" spans="1:13" x14ac:dyDescent="0.2">
      <c r="A81" s="67" t="s">
        <v>56</v>
      </c>
      <c r="B81" s="68">
        <f>B80</f>
        <v>0</v>
      </c>
      <c r="C81" s="68">
        <f t="shared" ref="C81:H81" si="74">C80</f>
        <v>2.780706534931596E-2</v>
      </c>
      <c r="D81" s="68">
        <f t="shared" si="74"/>
        <v>0.2755951652817803</v>
      </c>
      <c r="E81" s="68">
        <f t="shared" si="74"/>
        <v>2.7349231435792505</v>
      </c>
      <c r="F81" s="68">
        <f t="shared" si="74"/>
        <v>54.180148804024078</v>
      </c>
      <c r="G81" s="68">
        <f t="shared" si="74"/>
        <v>108.65736742485537</v>
      </c>
      <c r="H81" s="68">
        <f t="shared" si="74"/>
        <v>2.6938441348206692</v>
      </c>
      <c r="J81" s="67" t="s">
        <v>159</v>
      </c>
      <c r="K81" s="69">
        <f>H82</f>
        <v>13.445000297266798</v>
      </c>
      <c r="M81">
        <v>13.445000297266798</v>
      </c>
    </row>
    <row r="82" spans="1:13" x14ac:dyDescent="0.2">
      <c r="A82" s="67" t="s">
        <v>69</v>
      </c>
      <c r="B82" s="68">
        <v>0</v>
      </c>
      <c r="C82" s="68">
        <f>BZ33</f>
        <v>0.13766145988149506</v>
      </c>
      <c r="D82" s="68">
        <f>BM33</f>
        <v>1.3643594644878652</v>
      </c>
      <c r="E82" s="68">
        <f>AZ33</f>
        <v>13.539491056652219</v>
      </c>
      <c r="F82" s="68">
        <f>AM33</f>
        <v>268.22385919778719</v>
      </c>
      <c r="G82" s="68">
        <f>Z33</f>
        <v>537.91839011712</v>
      </c>
      <c r="H82" s="68">
        <f>AZ54</f>
        <v>13.445000297266798</v>
      </c>
      <c r="J82" s="67" t="s">
        <v>160</v>
      </c>
      <c r="K82" s="69">
        <f>H83</f>
        <v>13.445000297266798</v>
      </c>
      <c r="M82">
        <v>13.445000297266798</v>
      </c>
    </row>
    <row r="83" spans="1:13" x14ac:dyDescent="0.2">
      <c r="A83" s="67" t="s">
        <v>69</v>
      </c>
      <c r="B83" s="68">
        <f>B82</f>
        <v>0</v>
      </c>
      <c r="C83" s="68">
        <f t="shared" ref="C83:H83" si="75">C82</f>
        <v>0.13766145988149506</v>
      </c>
      <c r="D83" s="68">
        <f t="shared" si="75"/>
        <v>1.3643594644878652</v>
      </c>
      <c r="E83" s="68">
        <f t="shared" si="75"/>
        <v>13.539491056652219</v>
      </c>
      <c r="F83" s="68">
        <f t="shared" si="75"/>
        <v>268.22385919778719</v>
      </c>
      <c r="G83" s="68">
        <f t="shared" si="75"/>
        <v>537.91839011712</v>
      </c>
      <c r="H83" s="68">
        <f t="shared" si="75"/>
        <v>13.445000297266798</v>
      </c>
      <c r="J83" s="67" t="s">
        <v>161</v>
      </c>
      <c r="K83" s="69">
        <f>H84</f>
        <v>2.6911529818388304</v>
      </c>
      <c r="M83">
        <v>2.6911529818388304</v>
      </c>
    </row>
    <row r="84" spans="1:13" x14ac:dyDescent="0.2">
      <c r="A84" s="67" t="s">
        <v>63</v>
      </c>
      <c r="B84" s="68">
        <v>0</v>
      </c>
      <c r="C84" s="68">
        <f>BZ34</f>
        <v>2.7655939994156636E-2</v>
      </c>
      <c r="D84" s="68">
        <f>BM34</f>
        <v>0.27409736547046631</v>
      </c>
      <c r="E84" s="68">
        <f>AZ34</f>
        <v>2.7200594308424066</v>
      </c>
      <c r="F84" s="68">
        <f>AM34</f>
        <v>53.88569147356742</v>
      </c>
      <c r="G84" s="68">
        <f>Z34</f>
        <v>108.0668382540681</v>
      </c>
      <c r="H84" s="68">
        <f>AZ55</f>
        <v>2.6911529818388304</v>
      </c>
      <c r="J84" s="67" t="s">
        <v>162</v>
      </c>
      <c r="K84" s="69">
        <f>H85</f>
        <v>2.6911529818388304</v>
      </c>
      <c r="M84">
        <v>2.6911529818388304</v>
      </c>
    </row>
    <row r="85" spans="1:13" x14ac:dyDescent="0.2">
      <c r="A85" s="67" t="s">
        <v>63</v>
      </c>
      <c r="B85" s="68">
        <v>0</v>
      </c>
      <c r="C85" s="68">
        <f>C84</f>
        <v>2.7655939994156636E-2</v>
      </c>
      <c r="D85" s="68">
        <f t="shared" ref="D85:H85" si="76">D84</f>
        <v>0.27409736547046631</v>
      </c>
      <c r="E85" s="68">
        <f t="shared" si="76"/>
        <v>2.7200594308424066</v>
      </c>
      <c r="F85" s="68">
        <f t="shared" si="76"/>
        <v>53.88569147356742</v>
      </c>
      <c r="G85" s="68">
        <f t="shared" si="76"/>
        <v>108.0668382540681</v>
      </c>
      <c r="H85" s="68">
        <f t="shared" si="76"/>
        <v>2.6911529818388304</v>
      </c>
      <c r="J85" s="67" t="s">
        <v>163</v>
      </c>
      <c r="K85" s="69">
        <f>H87</f>
        <v>2.6911529818388304</v>
      </c>
      <c r="M85">
        <v>2.6911529818388304</v>
      </c>
    </row>
    <row r="86" spans="1:13" x14ac:dyDescent="0.2">
      <c r="A86" s="67" t="s">
        <v>63</v>
      </c>
      <c r="B86" s="68">
        <v>0</v>
      </c>
      <c r="C86" s="68">
        <f>C84</f>
        <v>2.7655939994156636E-2</v>
      </c>
      <c r="D86" s="68">
        <f t="shared" ref="D86:H86" si="77">D84</f>
        <v>0.27409736547046631</v>
      </c>
      <c r="E86" s="68">
        <f t="shared" si="77"/>
        <v>2.7200594308424066</v>
      </c>
      <c r="F86" s="68">
        <f t="shared" si="77"/>
        <v>53.88569147356742</v>
      </c>
      <c r="G86" s="68">
        <f t="shared" si="77"/>
        <v>108.0668382540681</v>
      </c>
      <c r="H86" s="68">
        <f t="shared" si="77"/>
        <v>2.6911529818388304</v>
      </c>
      <c r="J86" s="67" t="s">
        <v>164</v>
      </c>
      <c r="K86" s="69">
        <f>H88</f>
        <v>2.6911529818388304</v>
      </c>
      <c r="M86">
        <v>2.6911529818388304</v>
      </c>
    </row>
    <row r="87" spans="1:13" x14ac:dyDescent="0.2">
      <c r="A87" s="67" t="s">
        <v>63</v>
      </c>
      <c r="B87" s="68">
        <v>0</v>
      </c>
      <c r="C87" s="68">
        <f>C84</f>
        <v>2.7655939994156636E-2</v>
      </c>
      <c r="D87" s="68">
        <f t="shared" ref="D87:H87" si="78">D84</f>
        <v>0.27409736547046631</v>
      </c>
      <c r="E87" s="68">
        <f t="shared" si="78"/>
        <v>2.7200594308424066</v>
      </c>
      <c r="F87" s="68">
        <f t="shared" si="78"/>
        <v>53.88569147356742</v>
      </c>
      <c r="G87" s="68">
        <f t="shared" si="78"/>
        <v>108.0668382540681</v>
      </c>
      <c r="H87" s="68">
        <f t="shared" si="78"/>
        <v>2.6911529818388304</v>
      </c>
      <c r="J87" s="67" t="s">
        <v>165</v>
      </c>
      <c r="K87" s="69">
        <f>H88</f>
        <v>2.6911529818388304</v>
      </c>
      <c r="M87">
        <v>2.6911529818388304</v>
      </c>
    </row>
    <row r="88" spans="1:13" x14ac:dyDescent="0.2">
      <c r="A88" s="67" t="s">
        <v>63</v>
      </c>
      <c r="B88" s="68">
        <v>0</v>
      </c>
      <c r="C88" s="68">
        <f>C84</f>
        <v>2.7655939994156636E-2</v>
      </c>
      <c r="D88" s="68">
        <f t="shared" ref="D88:H88" si="79">D84</f>
        <v>0.27409736547046631</v>
      </c>
      <c r="E88" s="68">
        <f t="shared" si="79"/>
        <v>2.7200594308424066</v>
      </c>
      <c r="F88" s="68">
        <f t="shared" si="79"/>
        <v>53.88569147356742</v>
      </c>
      <c r="G88" s="68">
        <f t="shared" si="79"/>
        <v>108.0668382540681</v>
      </c>
      <c r="H88" s="68">
        <f t="shared" si="79"/>
        <v>2.6911529818388304</v>
      </c>
      <c r="J88" s="67" t="s">
        <v>166</v>
      </c>
      <c r="K88" s="69">
        <f>H89</f>
        <v>13.449037026739557</v>
      </c>
      <c r="M88">
        <v>13.449037026739557</v>
      </c>
    </row>
    <row r="89" spans="1:13" x14ac:dyDescent="0.2">
      <c r="A89" s="67" t="s">
        <v>64</v>
      </c>
      <c r="B89" s="68">
        <v>0</v>
      </c>
      <c r="C89" s="68">
        <f>BZ35</f>
        <v>0.13716686781006451</v>
      </c>
      <c r="D89" s="68">
        <f>BM35</f>
        <v>1.359457574196292</v>
      </c>
      <c r="E89" s="68">
        <f>AZ35</f>
        <v>13.490846178604368</v>
      </c>
      <c r="F89" s="68">
        <f>AM35</f>
        <v>267.26018066174726</v>
      </c>
      <c r="G89" s="68">
        <f>Z35</f>
        <v>535.98574919454347</v>
      </c>
      <c r="H89" s="68">
        <f>AZ56</f>
        <v>13.449037026739557</v>
      </c>
      <c r="J89" s="67" t="s">
        <v>167</v>
      </c>
      <c r="K89" s="69">
        <f>H90</f>
        <v>2.6898074053479113</v>
      </c>
      <c r="M89">
        <v>2.6898074053479113</v>
      </c>
    </row>
    <row r="90" spans="1:13" x14ac:dyDescent="0.2">
      <c r="A90" s="67" t="s">
        <v>42</v>
      </c>
      <c r="B90" s="68">
        <f>B91</f>
        <v>0</v>
      </c>
      <c r="C90" s="68">
        <f t="shared" ref="C90:H90" si="80">C91</f>
        <v>2.7655939994156636E-2</v>
      </c>
      <c r="D90" s="68">
        <f t="shared" si="80"/>
        <v>0.27409736547046631</v>
      </c>
      <c r="E90" s="68">
        <f t="shared" si="80"/>
        <v>2.7200594308424066</v>
      </c>
      <c r="F90" s="68">
        <f t="shared" si="80"/>
        <v>53.88569147356742</v>
      </c>
      <c r="G90" s="68">
        <f t="shared" si="80"/>
        <v>108.0668382540681</v>
      </c>
      <c r="H90" s="68">
        <f t="shared" si="80"/>
        <v>2.6898074053479113</v>
      </c>
      <c r="J90" s="67" t="s">
        <v>168</v>
      </c>
      <c r="K90" s="69">
        <f>H91</f>
        <v>2.6898074053479113</v>
      </c>
      <c r="M90">
        <v>2.6898074053479113</v>
      </c>
    </row>
    <row r="91" spans="1:13" x14ac:dyDescent="0.2">
      <c r="A91" s="67" t="s">
        <v>42</v>
      </c>
      <c r="B91" s="68">
        <v>0</v>
      </c>
      <c r="C91" s="68">
        <f>BZ36</f>
        <v>2.7655939994156636E-2</v>
      </c>
      <c r="D91" s="68">
        <f>BM36</f>
        <v>0.27409736547046631</v>
      </c>
      <c r="E91" s="68">
        <f>AZ36</f>
        <v>2.7200594308424066</v>
      </c>
      <c r="F91" s="68">
        <f>AM36</f>
        <v>53.88569147356742</v>
      </c>
      <c r="G91" s="68">
        <f>Z36</f>
        <v>108.0668382540681</v>
      </c>
      <c r="H91" s="68">
        <f>AZ57</f>
        <v>2.6898074053479113</v>
      </c>
      <c r="J91" s="67" t="s">
        <v>169</v>
      </c>
      <c r="K91" s="69">
        <f>H92</f>
        <v>2.6763516404387171</v>
      </c>
      <c r="M91">
        <v>2.6763516404387171</v>
      </c>
    </row>
    <row r="92" spans="1:13" x14ac:dyDescent="0.2">
      <c r="A92" s="67" t="s">
        <v>61</v>
      </c>
      <c r="B92" s="68">
        <v>0</v>
      </c>
      <c r="C92" s="68">
        <f>BZ37</f>
        <v>2.7600985319553243E-2</v>
      </c>
      <c r="D92" s="68">
        <f>BM37</f>
        <v>0.27355271099362483</v>
      </c>
      <c r="E92" s="68">
        <f>AZ37</f>
        <v>2.7146544443926452</v>
      </c>
      <c r="F92" s="68">
        <f>AM37</f>
        <v>53.778616080674098</v>
      </c>
      <c r="G92" s="68">
        <f>Z37</f>
        <v>107.85210037378184</v>
      </c>
      <c r="H92" s="68">
        <f>AZ58</f>
        <v>2.6763516404387171</v>
      </c>
    </row>
    <row r="93" spans="1:13" x14ac:dyDescent="0.2">
      <c r="A93" s="67" t="s">
        <v>61</v>
      </c>
      <c r="B93" s="68">
        <f>B92</f>
        <v>0</v>
      </c>
      <c r="C93" s="68">
        <f t="shared" ref="C93:H94" si="81">C92</f>
        <v>2.7600985319553243E-2</v>
      </c>
      <c r="D93" s="68">
        <f t="shared" si="81"/>
        <v>0.27355271099362483</v>
      </c>
      <c r="E93" s="68">
        <f t="shared" si="81"/>
        <v>2.7146544443926452</v>
      </c>
      <c r="F93" s="68">
        <f t="shared" si="81"/>
        <v>53.778616080674098</v>
      </c>
      <c r="G93" s="68">
        <f t="shared" si="81"/>
        <v>107.85210037378184</v>
      </c>
      <c r="H93" s="68">
        <f t="shared" si="81"/>
        <v>2.6763516404387171</v>
      </c>
    </row>
    <row r="94" spans="1:13" x14ac:dyDescent="0.2">
      <c r="A94" s="67" t="s">
        <v>61</v>
      </c>
      <c r="B94" s="68">
        <f>B93</f>
        <v>0</v>
      </c>
      <c r="C94" s="68">
        <f t="shared" si="81"/>
        <v>2.7600985319553243E-2</v>
      </c>
      <c r="D94" s="68">
        <f t="shared" si="81"/>
        <v>0.27355271099362483</v>
      </c>
      <c r="E94" s="68">
        <f t="shared" si="81"/>
        <v>2.7146544443926452</v>
      </c>
      <c r="F94" s="68">
        <f t="shared" si="81"/>
        <v>53.778616080674098</v>
      </c>
      <c r="G94" s="68">
        <f t="shared" si="81"/>
        <v>107.85210037378184</v>
      </c>
      <c r="H94" s="68">
        <f t="shared" si="81"/>
        <v>2.6763516404387171</v>
      </c>
    </row>
    <row r="96" spans="1:13" x14ac:dyDescent="0.2">
      <c r="B96" t="s">
        <v>170</v>
      </c>
    </row>
    <row r="97" spans="2:28" x14ac:dyDescent="0.2">
      <c r="B97" s="67" t="s">
        <v>143</v>
      </c>
      <c r="C97" s="67" t="s">
        <v>144</v>
      </c>
      <c r="D97" s="67" t="s">
        <v>145</v>
      </c>
      <c r="E97" s="67" t="s">
        <v>146</v>
      </c>
      <c r="F97" s="67" t="s">
        <v>147</v>
      </c>
      <c r="G97" s="67" t="s">
        <v>148</v>
      </c>
      <c r="H97" s="67" t="s">
        <v>149</v>
      </c>
      <c r="I97" s="67" t="s">
        <v>150</v>
      </c>
      <c r="J97" s="67" t="s">
        <v>151</v>
      </c>
      <c r="K97" s="67" t="s">
        <v>152</v>
      </c>
      <c r="L97" s="67" t="s">
        <v>153</v>
      </c>
      <c r="M97" s="67" t="s">
        <v>154</v>
      </c>
      <c r="N97" s="67" t="s">
        <v>155</v>
      </c>
      <c r="O97" s="67" t="s">
        <v>156</v>
      </c>
      <c r="P97" s="67" t="s">
        <v>157</v>
      </c>
      <c r="Q97" s="67" t="s">
        <v>158</v>
      </c>
      <c r="R97" s="67" t="s">
        <v>159</v>
      </c>
      <c r="S97" s="67" t="s">
        <v>160</v>
      </c>
      <c r="T97" s="67" t="s">
        <v>161</v>
      </c>
      <c r="U97" s="67" t="s">
        <v>162</v>
      </c>
      <c r="V97" s="67" t="s">
        <v>163</v>
      </c>
      <c r="W97" s="67" t="s">
        <v>164</v>
      </c>
      <c r="X97" s="67" t="s">
        <v>165</v>
      </c>
      <c r="Y97" s="67" t="s">
        <v>166</v>
      </c>
      <c r="Z97" s="67" t="s">
        <v>167</v>
      </c>
      <c r="AA97" s="67" t="s">
        <v>168</v>
      </c>
      <c r="AB97" s="67" t="s">
        <v>169</v>
      </c>
    </row>
    <row r="98" spans="2:28" x14ac:dyDescent="0.2">
      <c r="B98">
        <v>1.779212895493598</v>
      </c>
      <c r="C98">
        <v>2120.7399685366222</v>
      </c>
      <c r="D98">
        <v>821.81230121161195</v>
      </c>
      <c r="E98">
        <v>821.81230121161195</v>
      </c>
      <c r="F98">
        <v>14.499562562125989</v>
      </c>
      <c r="G98">
        <v>3302.7917542783457</v>
      </c>
      <c r="H98">
        <v>3302.7917542783457</v>
      </c>
      <c r="I98">
        <v>3302.7917542783457</v>
      </c>
      <c r="J98">
        <v>2.0859737395442184</v>
      </c>
      <c r="K98">
        <v>2.0859737395442184</v>
      </c>
      <c r="L98">
        <v>3.9848233642175583</v>
      </c>
      <c r="M98">
        <v>10.031079600455286</v>
      </c>
      <c r="N98">
        <v>10.031079600455286</v>
      </c>
      <c r="O98">
        <v>6.3816480923997387</v>
      </c>
      <c r="P98">
        <v>2.3272922701973733</v>
      </c>
      <c r="Q98">
        <v>2.3272922701973733</v>
      </c>
      <c r="R98">
        <v>8.0269087526578993</v>
      </c>
      <c r="S98">
        <v>8.0269087526578993</v>
      </c>
      <c r="T98">
        <v>1.2239757677619754</v>
      </c>
      <c r="U98">
        <v>1.2239757677619754</v>
      </c>
      <c r="V98">
        <v>1.2239757677619754</v>
      </c>
      <c r="W98">
        <v>1.2239757677619754</v>
      </c>
      <c r="X98">
        <v>1.2239757677619754</v>
      </c>
      <c r="Y98">
        <v>33.038142904251814</v>
      </c>
      <c r="Z98">
        <v>55.646417110782536</v>
      </c>
      <c r="AA98">
        <v>55.646417110782536</v>
      </c>
      <c r="AB9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B091-1C42-9A47-87B0-15AF278B12D9}">
  <dimension ref="A1:AH41"/>
  <sheetViews>
    <sheetView workbookViewId="0">
      <selection activeCell="G24" sqref="G24"/>
    </sheetView>
  </sheetViews>
  <sheetFormatPr baseColWidth="10" defaultColWidth="8.83203125" defaultRowHeight="16" x14ac:dyDescent="0.2"/>
  <cols>
    <col min="10" max="15" width="9" bestFit="1" customWidth="1"/>
    <col min="16" max="16" width="18.6640625" customWidth="1"/>
    <col min="17" max="20" width="9.33203125" bestFit="1" customWidth="1"/>
    <col min="21" max="21" width="12.5" bestFit="1" customWidth="1"/>
    <col min="22" max="22" width="13.83203125" bestFit="1" customWidth="1"/>
    <col min="23" max="32" width="9.1640625" bestFit="1" customWidth="1"/>
    <col min="33" max="33" width="9" bestFit="1" customWidth="1"/>
    <col min="34" max="34" width="12.5" bestFit="1" customWidth="1"/>
  </cols>
  <sheetData>
    <row r="1" spans="1:34" x14ac:dyDescent="0.2">
      <c r="J1" s="70" t="s">
        <v>171</v>
      </c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W1" s="70" t="s">
        <v>112</v>
      </c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4" ht="54" thickBot="1" x14ac:dyDescent="0.25">
      <c r="A2" s="67" t="s">
        <v>0</v>
      </c>
      <c r="J2" s="57" t="s">
        <v>115</v>
      </c>
      <c r="K2" s="57" t="s">
        <v>172</v>
      </c>
      <c r="L2" s="57" t="s">
        <v>117</v>
      </c>
      <c r="M2" s="57" t="s">
        <v>118</v>
      </c>
      <c r="N2" s="57" t="s">
        <v>119</v>
      </c>
      <c r="O2" s="57" t="s">
        <v>173</v>
      </c>
      <c r="P2" s="57" t="s">
        <v>121</v>
      </c>
      <c r="Q2" s="57" t="s">
        <v>122</v>
      </c>
      <c r="R2" s="57" t="s">
        <v>123</v>
      </c>
      <c r="S2" s="57" t="s">
        <v>174</v>
      </c>
      <c r="T2" s="57" t="s">
        <v>125</v>
      </c>
      <c r="U2" s="57" t="s">
        <v>175</v>
      </c>
      <c r="W2" s="57" t="s">
        <v>115</v>
      </c>
      <c r="X2" s="57" t="s">
        <v>172</v>
      </c>
      <c r="Y2" s="57" t="s">
        <v>117</v>
      </c>
      <c r="Z2" s="57" t="s">
        <v>118</v>
      </c>
      <c r="AA2" s="57" t="s">
        <v>119</v>
      </c>
      <c r="AB2" s="57" t="s">
        <v>173</v>
      </c>
      <c r="AC2" s="57" t="s">
        <v>121</v>
      </c>
      <c r="AD2" s="57" t="s">
        <v>122</v>
      </c>
      <c r="AE2" s="57" t="s">
        <v>123</v>
      </c>
      <c r="AF2" s="57" t="s">
        <v>174</v>
      </c>
      <c r="AG2" s="57" t="s">
        <v>125</v>
      </c>
      <c r="AH2" s="57" t="s">
        <v>176</v>
      </c>
    </row>
    <row r="3" spans="1:34" ht="17" thickBot="1" x14ac:dyDescent="0.25">
      <c r="A3" s="71" t="s">
        <v>23</v>
      </c>
      <c r="J3">
        <v>10</v>
      </c>
      <c r="K3" s="60">
        <v>5</v>
      </c>
      <c r="L3" s="60">
        <f>K3/J3</f>
        <v>0.5</v>
      </c>
      <c r="M3">
        <f>L3*1000</f>
        <v>500</v>
      </c>
      <c r="N3" s="72">
        <v>0.55101</v>
      </c>
      <c r="O3" s="60">
        <f>K3-L3</f>
        <v>4.5</v>
      </c>
      <c r="P3" s="72">
        <v>4.49491</v>
      </c>
      <c r="Q3" s="69">
        <f>N3+P3</f>
        <v>5.0459199999999997</v>
      </c>
      <c r="R3">
        <f>(N3/'[1]Wood Standards (Obselete)'!I11)+(P3/'[1]Wood Standards (Obselete)'!$B$22)</f>
        <v>4.9686781676975151</v>
      </c>
      <c r="S3">
        <f>Q3/R3</f>
        <v>1.0155457507400361</v>
      </c>
      <c r="T3">
        <f>R3/(N3/'[1]Wood Standards (Obselete)'!$I$11)</f>
        <v>9.4270244468895719</v>
      </c>
      <c r="U3">
        <f>'[1]Wood Standards (Obselete)'!G11/'[1]Cal B'!T3</f>
        <v>0.75590868103450493</v>
      </c>
      <c r="W3">
        <v>2</v>
      </c>
      <c r="X3" s="60">
        <v>5</v>
      </c>
      <c r="Y3" s="60">
        <f>X3/W3</f>
        <v>2.5</v>
      </c>
      <c r="Z3">
        <f>Y3*1000</f>
        <v>2500</v>
      </c>
      <c r="AA3" s="72">
        <v>2.5480999999999998</v>
      </c>
      <c r="AB3" s="60">
        <f>X3-Y3</f>
        <v>2.5</v>
      </c>
      <c r="AC3" s="72">
        <v>2.5248599999999999</v>
      </c>
      <c r="AD3" s="69">
        <f>AA3+AC3</f>
        <v>5.0729600000000001</v>
      </c>
      <c r="AE3">
        <f>(AA3/S3)+(AC3/'[1]Wood Standards (Obselete)'!$B$22)</f>
        <v>5.0040151948809175</v>
      </c>
      <c r="AF3">
        <f>AD3/AE3</f>
        <v>1.0137778968356477</v>
      </c>
      <c r="AG3">
        <f>AD3/(AA3/S3)</f>
        <v>2.0218291949586646</v>
      </c>
      <c r="AH3">
        <f>U3/AG3</f>
        <v>0.37387366001011729</v>
      </c>
    </row>
    <row r="4" spans="1:34" x14ac:dyDescent="0.2">
      <c r="A4" s="71" t="s">
        <v>74</v>
      </c>
      <c r="J4">
        <v>10</v>
      </c>
      <c r="K4" s="60">
        <v>5</v>
      </c>
      <c r="L4" s="60">
        <f t="shared" ref="L4:L8" si="0">K4/J4</f>
        <v>0.5</v>
      </c>
      <c r="M4">
        <f t="shared" ref="M4:M8" si="1">L4*1000</f>
        <v>500</v>
      </c>
      <c r="N4" s="63">
        <f>$N$3</f>
        <v>0.55101</v>
      </c>
      <c r="O4" s="60">
        <f t="shared" ref="O4:O8" si="2">K4-L4</f>
        <v>4.5</v>
      </c>
      <c r="P4" s="63">
        <f>P3</f>
        <v>4.49491</v>
      </c>
      <c r="Q4" s="69">
        <f t="shared" ref="Q4:Q8" si="3">N4+P4</f>
        <v>5.0459199999999997</v>
      </c>
      <c r="R4">
        <f>R3</f>
        <v>4.9686781676975151</v>
      </c>
      <c r="S4">
        <f t="shared" ref="S4:S8" si="4">Q4/R4</f>
        <v>1.0155457507400361</v>
      </c>
      <c r="T4">
        <f>T3</f>
        <v>9.4270244468895719</v>
      </c>
      <c r="U4">
        <f>'[1]Wood Standards (Obselete)'!G12/'[1]Cal B'!T4</f>
        <v>2.585393188200837</v>
      </c>
      <c r="W4">
        <v>2</v>
      </c>
      <c r="X4" s="60">
        <v>5</v>
      </c>
      <c r="Y4" s="60">
        <f t="shared" ref="Y4:Y8" si="5">X4/W4</f>
        <v>2.5</v>
      </c>
      <c r="Z4">
        <f t="shared" ref="Z4:Z8" si="6">Y4*1000</f>
        <v>2500</v>
      </c>
      <c r="AA4" s="63">
        <f>$AA$3</f>
        <v>2.5480999999999998</v>
      </c>
      <c r="AB4" s="60">
        <f t="shared" ref="AB4:AB8" si="7">X4-Y4</f>
        <v>2.5</v>
      </c>
      <c r="AC4" s="63">
        <f>AC3</f>
        <v>2.5248599999999999</v>
      </c>
      <c r="AD4" s="69">
        <f t="shared" ref="AD4:AD8" si="8">AA4+AC4</f>
        <v>5.0729600000000001</v>
      </c>
      <c r="AE4">
        <f>(AA4/S4)+(AC4/'[1]Wood Standards (Obselete)'!$B$22)</f>
        <v>5.0040151948809175</v>
      </c>
      <c r="AF4">
        <f t="shared" ref="AF4:AF8" si="9">AD4/AE4</f>
        <v>1.0137778968356477</v>
      </c>
      <c r="AG4">
        <f t="shared" ref="AG4:AG8" si="10">AD4/(AA4/S4)</f>
        <v>2.0218291949586646</v>
      </c>
      <c r="AH4">
        <f t="shared" ref="AH4:AH8" si="11">U4/AG4</f>
        <v>1.2787396653720267</v>
      </c>
    </row>
    <row r="5" spans="1:34" x14ac:dyDescent="0.2">
      <c r="A5" s="71" t="s">
        <v>57</v>
      </c>
      <c r="J5">
        <v>10</v>
      </c>
      <c r="K5" s="60">
        <v>5</v>
      </c>
      <c r="L5" s="60">
        <f t="shared" si="0"/>
        <v>0.5</v>
      </c>
      <c r="M5">
        <f t="shared" si="1"/>
        <v>500</v>
      </c>
      <c r="N5" s="63">
        <f t="shared" ref="N5:N8" si="12">$N$3</f>
        <v>0.55101</v>
      </c>
      <c r="O5" s="60">
        <f t="shared" si="2"/>
        <v>4.5</v>
      </c>
      <c r="P5" s="63">
        <f t="shared" ref="P5:P8" si="13">P4</f>
        <v>4.49491</v>
      </c>
      <c r="Q5" s="69">
        <f t="shared" si="3"/>
        <v>5.0459199999999997</v>
      </c>
      <c r="R5">
        <f t="shared" ref="R5:R8" si="14">R4</f>
        <v>4.9686781676975151</v>
      </c>
      <c r="S5">
        <f t="shared" si="4"/>
        <v>1.0155457507400361</v>
      </c>
      <c r="T5">
        <f t="shared" ref="T5:T8" si="15">T4</f>
        <v>9.4270244468895719</v>
      </c>
      <c r="U5">
        <f>'[1]Wood Standards (Obselete)'!G13/'[1]Cal B'!T5</f>
        <v>3.4317326623652362</v>
      </c>
      <c r="W5">
        <v>2</v>
      </c>
      <c r="X5" s="60">
        <v>5</v>
      </c>
      <c r="Y5" s="60">
        <f t="shared" si="5"/>
        <v>2.5</v>
      </c>
      <c r="Z5">
        <f t="shared" si="6"/>
        <v>2500</v>
      </c>
      <c r="AA5" s="63">
        <f t="shared" ref="AA5:AA8" si="16">$AA$3</f>
        <v>2.5480999999999998</v>
      </c>
      <c r="AB5" s="60">
        <f t="shared" si="7"/>
        <v>2.5</v>
      </c>
      <c r="AC5" s="63">
        <f t="shared" ref="AC5:AC8" si="17">AC4</f>
        <v>2.5248599999999999</v>
      </c>
      <c r="AD5" s="69">
        <f t="shared" si="8"/>
        <v>5.0729600000000001</v>
      </c>
      <c r="AE5">
        <f>(AA5/S5)+(AC5/'[1]Wood Standards (Obselete)'!$B$22)</f>
        <v>5.0040151948809175</v>
      </c>
      <c r="AF5">
        <f t="shared" si="9"/>
        <v>1.0137778968356477</v>
      </c>
      <c r="AG5">
        <f t="shared" si="10"/>
        <v>2.0218291949586646</v>
      </c>
      <c r="AH5">
        <f t="shared" si="11"/>
        <v>1.6973405423772192</v>
      </c>
    </row>
    <row r="6" spans="1:34" x14ac:dyDescent="0.2">
      <c r="A6" s="71" t="s">
        <v>64</v>
      </c>
      <c r="J6">
        <v>10</v>
      </c>
      <c r="K6" s="60">
        <v>5</v>
      </c>
      <c r="L6" s="60">
        <f t="shared" si="0"/>
        <v>0.5</v>
      </c>
      <c r="M6">
        <f t="shared" si="1"/>
        <v>500</v>
      </c>
      <c r="N6" s="63">
        <f t="shared" si="12"/>
        <v>0.55101</v>
      </c>
      <c r="O6" s="60">
        <f t="shared" si="2"/>
        <v>4.5</v>
      </c>
      <c r="P6" s="63">
        <f t="shared" si="13"/>
        <v>4.49491</v>
      </c>
      <c r="Q6" s="69">
        <f t="shared" si="3"/>
        <v>5.0459199999999997</v>
      </c>
      <c r="R6">
        <f t="shared" si="14"/>
        <v>4.9686781676975151</v>
      </c>
      <c r="S6">
        <f t="shared" si="4"/>
        <v>1.0155457507400361</v>
      </c>
      <c r="T6">
        <f t="shared" si="15"/>
        <v>9.4270244468895719</v>
      </c>
      <c r="U6">
        <f>'[1]Wood Standards (Obselete)'!G14/'[1]Cal B'!T6</f>
        <v>1.6578978740480706E-2</v>
      </c>
      <c r="W6">
        <v>2</v>
      </c>
      <c r="X6" s="60">
        <v>5</v>
      </c>
      <c r="Y6" s="60">
        <f t="shared" si="5"/>
        <v>2.5</v>
      </c>
      <c r="Z6">
        <f t="shared" si="6"/>
        <v>2500</v>
      </c>
      <c r="AA6" s="63">
        <f t="shared" si="16"/>
        <v>2.5480999999999998</v>
      </c>
      <c r="AB6" s="60">
        <f t="shared" si="7"/>
        <v>2.5</v>
      </c>
      <c r="AC6" s="63">
        <f t="shared" si="17"/>
        <v>2.5248599999999999</v>
      </c>
      <c r="AD6" s="69">
        <f t="shared" si="8"/>
        <v>5.0729600000000001</v>
      </c>
      <c r="AE6">
        <f>(AA6/S6)+(AC6/'[1]Wood Standards (Obselete)'!$B$22)</f>
        <v>5.0040151948809175</v>
      </c>
      <c r="AF6">
        <f t="shared" si="9"/>
        <v>1.0137778968356477</v>
      </c>
      <c r="AG6">
        <f t="shared" si="10"/>
        <v>2.0218291949586646</v>
      </c>
      <c r="AH6">
        <f t="shared" si="11"/>
        <v>8.1999897824304863E-3</v>
      </c>
    </row>
    <row r="7" spans="1:34" x14ac:dyDescent="0.2">
      <c r="A7" s="71" t="s">
        <v>42</v>
      </c>
      <c r="J7">
        <v>10</v>
      </c>
      <c r="K7" s="60">
        <v>5</v>
      </c>
      <c r="L7" s="60">
        <f t="shared" si="0"/>
        <v>0.5</v>
      </c>
      <c r="M7">
        <f t="shared" si="1"/>
        <v>500</v>
      </c>
      <c r="N7" s="63">
        <f t="shared" si="12"/>
        <v>0.55101</v>
      </c>
      <c r="O7" s="60">
        <f t="shared" si="2"/>
        <v>4.5</v>
      </c>
      <c r="P7" s="63">
        <f t="shared" si="13"/>
        <v>4.49491</v>
      </c>
      <c r="Q7" s="69">
        <f t="shared" si="3"/>
        <v>5.0459199999999997</v>
      </c>
      <c r="R7">
        <f t="shared" si="14"/>
        <v>4.9686781676975151</v>
      </c>
      <c r="S7">
        <f t="shared" si="4"/>
        <v>1.0155457507400361</v>
      </c>
      <c r="T7">
        <f t="shared" si="15"/>
        <v>9.4270244468895719</v>
      </c>
      <c r="U7">
        <f>'[1]Wood Standards (Obselete)'!G15/'[1]Cal B'!T7</f>
        <v>2.0173023082822671E-2</v>
      </c>
      <c r="W7">
        <v>2</v>
      </c>
      <c r="X7" s="60">
        <v>5</v>
      </c>
      <c r="Y7" s="60">
        <f t="shared" si="5"/>
        <v>2.5</v>
      </c>
      <c r="Z7">
        <f t="shared" si="6"/>
        <v>2500</v>
      </c>
      <c r="AA7" s="63">
        <f t="shared" si="16"/>
        <v>2.5480999999999998</v>
      </c>
      <c r="AB7" s="60">
        <f t="shared" si="7"/>
        <v>2.5</v>
      </c>
      <c r="AC7" s="63">
        <f t="shared" si="17"/>
        <v>2.5248599999999999</v>
      </c>
      <c r="AD7" s="69">
        <f t="shared" si="8"/>
        <v>5.0729600000000001</v>
      </c>
      <c r="AE7">
        <f>(AA7/S7)+(AC7/'[1]Wood Standards (Obselete)'!$B$22)</f>
        <v>5.0040151948809175</v>
      </c>
      <c r="AF7">
        <f t="shared" si="9"/>
        <v>1.0137778968356477</v>
      </c>
      <c r="AG7">
        <f t="shared" si="10"/>
        <v>2.0218291949586646</v>
      </c>
      <c r="AH7">
        <f t="shared" si="11"/>
        <v>9.9776099450552738E-3</v>
      </c>
    </row>
    <row r="8" spans="1:34" x14ac:dyDescent="0.2">
      <c r="A8" s="71" t="s">
        <v>61</v>
      </c>
      <c r="J8">
        <v>10</v>
      </c>
      <c r="K8" s="60">
        <v>5</v>
      </c>
      <c r="L8" s="60">
        <f t="shared" si="0"/>
        <v>0.5</v>
      </c>
      <c r="M8">
        <f t="shared" si="1"/>
        <v>500</v>
      </c>
      <c r="N8" s="63">
        <f t="shared" si="12"/>
        <v>0.55101</v>
      </c>
      <c r="O8" s="60">
        <f t="shared" si="2"/>
        <v>4.5</v>
      </c>
      <c r="P8" s="63">
        <f t="shared" si="13"/>
        <v>4.49491</v>
      </c>
      <c r="Q8" s="69">
        <f t="shared" si="3"/>
        <v>5.0459199999999997</v>
      </c>
      <c r="R8">
        <f t="shared" si="14"/>
        <v>4.9686781676975151</v>
      </c>
      <c r="S8">
        <f t="shared" si="4"/>
        <v>1.0155457507400361</v>
      </c>
      <c r="T8">
        <f t="shared" si="15"/>
        <v>9.4270244468895719</v>
      </c>
      <c r="U8">
        <f>'[1]Wood Standards (Obselete)'!G16/'[1]Cal B'!T8</f>
        <v>3.1418903766924971E-3</v>
      </c>
      <c r="W8">
        <v>2</v>
      </c>
      <c r="X8" s="60">
        <v>5</v>
      </c>
      <c r="Y8" s="60">
        <f t="shared" si="5"/>
        <v>2.5</v>
      </c>
      <c r="Z8">
        <f t="shared" si="6"/>
        <v>2500</v>
      </c>
      <c r="AA8" s="63">
        <f t="shared" si="16"/>
        <v>2.5480999999999998</v>
      </c>
      <c r="AB8" s="60">
        <f t="shared" si="7"/>
        <v>2.5</v>
      </c>
      <c r="AC8" s="63">
        <f t="shared" si="17"/>
        <v>2.5248599999999999</v>
      </c>
      <c r="AD8" s="69">
        <f t="shared" si="8"/>
        <v>5.0729600000000001</v>
      </c>
      <c r="AE8">
        <f>(AA8/S8)+(AC8/'[1]Wood Standards (Obselete)'!$B$22)</f>
        <v>5.0040151948809175</v>
      </c>
      <c r="AF8">
        <f t="shared" si="9"/>
        <v>1.0137778968356477</v>
      </c>
      <c r="AG8">
        <f t="shared" si="10"/>
        <v>2.0218291949586646</v>
      </c>
      <c r="AH8">
        <f t="shared" si="11"/>
        <v>1.5539840776494136E-3</v>
      </c>
    </row>
    <row r="10" spans="1:34" x14ac:dyDescent="0.2">
      <c r="J10" s="70" t="s">
        <v>111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W10" s="70" t="s">
        <v>110</v>
      </c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</row>
    <row r="11" spans="1:34" ht="52" thickBot="1" x14ac:dyDescent="0.25">
      <c r="J11" s="57" t="s">
        <v>115</v>
      </c>
      <c r="K11" s="57" t="s">
        <v>172</v>
      </c>
      <c r="L11" s="57" t="s">
        <v>117</v>
      </c>
      <c r="M11" s="57" t="s">
        <v>118</v>
      </c>
      <c r="N11" s="57" t="s">
        <v>119</v>
      </c>
      <c r="O11" s="57" t="s">
        <v>177</v>
      </c>
      <c r="P11" s="57" t="s">
        <v>178</v>
      </c>
      <c r="Q11" s="57" t="s">
        <v>122</v>
      </c>
      <c r="R11" s="57" t="s">
        <v>123</v>
      </c>
      <c r="S11" s="57" t="s">
        <v>174</v>
      </c>
      <c r="T11" s="57" t="s">
        <v>125</v>
      </c>
      <c r="U11" s="57" t="s">
        <v>179</v>
      </c>
      <c r="V11" s="65"/>
      <c r="W11" s="57" t="s">
        <v>115</v>
      </c>
      <c r="X11" s="57" t="s">
        <v>172</v>
      </c>
      <c r="Y11" s="57" t="s">
        <v>117</v>
      </c>
      <c r="Z11" s="57" t="s">
        <v>118</v>
      </c>
      <c r="AA11" s="57" t="s">
        <v>119</v>
      </c>
      <c r="AB11" s="57" t="s">
        <v>177</v>
      </c>
      <c r="AC11" s="57" t="s">
        <v>178</v>
      </c>
      <c r="AD11" s="57" t="s">
        <v>122</v>
      </c>
      <c r="AE11" s="57" t="s">
        <v>123</v>
      </c>
      <c r="AF11" s="57" t="s">
        <v>174</v>
      </c>
      <c r="AG11" s="57" t="s">
        <v>125</v>
      </c>
      <c r="AH11" s="57" t="s">
        <v>180</v>
      </c>
    </row>
    <row r="12" spans="1:34" ht="17" thickBot="1" x14ac:dyDescent="0.25">
      <c r="A12" s="71" t="s">
        <v>23</v>
      </c>
      <c r="J12">
        <v>10</v>
      </c>
      <c r="K12" s="60">
        <v>5</v>
      </c>
      <c r="L12" s="69">
        <f>K12/J12</f>
        <v>0.5</v>
      </c>
      <c r="M12">
        <f>L12*1000</f>
        <v>500</v>
      </c>
      <c r="N12" s="73">
        <v>0.5</v>
      </c>
      <c r="O12" s="60">
        <f>K12-L12</f>
        <v>4.5</v>
      </c>
      <c r="P12" s="73">
        <v>5.0460799999999999</v>
      </c>
      <c r="Q12" s="69">
        <f>N12+P12</f>
        <v>5.5460799999999999</v>
      </c>
      <c r="R12">
        <f>(N12/AF3)+(P12/'[1]Wood Standards (Obselete)'!$B$22)</f>
        <v>5.4794497361321266</v>
      </c>
      <c r="S12">
        <f>Q12/R12</f>
        <v>1.0121600283014744</v>
      </c>
      <c r="T12">
        <f>Q12/(N12/AF3)</f>
        <v>11.244986636164498</v>
      </c>
      <c r="U12">
        <f>AH3/T12</f>
        <v>3.3248030620838531E-2</v>
      </c>
      <c r="V12" s="65"/>
      <c r="W12">
        <v>10</v>
      </c>
      <c r="X12" s="60">
        <v>10</v>
      </c>
      <c r="Y12" s="60">
        <f>X12/W12</f>
        <v>1</v>
      </c>
      <c r="Z12">
        <f>Y12*1000</f>
        <v>1000</v>
      </c>
      <c r="AA12" s="73">
        <v>1</v>
      </c>
      <c r="AB12" s="60">
        <f>X12-Y12</f>
        <v>9</v>
      </c>
      <c r="AC12" s="73">
        <v>9</v>
      </c>
      <c r="AD12" s="69">
        <f>AA12+AC12</f>
        <v>10</v>
      </c>
      <c r="AE12">
        <f>(AA12/S12)+(AC12/'[1]Wood Standards (Obselete)'!$B$22)</f>
        <v>9.8812666939413951</v>
      </c>
      <c r="AF12">
        <f>AD12/AE12</f>
        <v>1.0120160005529864</v>
      </c>
      <c r="AG12">
        <f>AD12/(AA12/S12)</f>
        <v>10.121600283014743</v>
      </c>
      <c r="AH12">
        <f>U12/'[1]Cal B'!AG12</f>
        <v>3.2848590826722044E-3</v>
      </c>
    </row>
    <row r="13" spans="1:34" x14ac:dyDescent="0.2">
      <c r="A13" s="71" t="s">
        <v>74</v>
      </c>
      <c r="J13">
        <v>10</v>
      </c>
      <c r="K13" s="60">
        <v>5</v>
      </c>
      <c r="L13" s="69">
        <f t="shared" ref="L13:L17" si="18">K13/J13</f>
        <v>0.5</v>
      </c>
      <c r="M13">
        <f t="shared" ref="M13:M17" si="19">L13*1000</f>
        <v>500</v>
      </c>
      <c r="N13" s="69">
        <f>$N$12</f>
        <v>0.5</v>
      </c>
      <c r="O13" s="60">
        <f>$O$12</f>
        <v>4.5</v>
      </c>
      <c r="P13" s="69">
        <f>$P$12</f>
        <v>5.0460799999999999</v>
      </c>
      <c r="Q13" s="69">
        <f t="shared" ref="Q13:Q17" si="20">N13+P13</f>
        <v>5.5460799999999999</v>
      </c>
      <c r="R13">
        <f>R12</f>
        <v>5.4794497361321266</v>
      </c>
      <c r="S13">
        <f t="shared" ref="S13:S17" si="21">Q13/R13</f>
        <v>1.0121600283014744</v>
      </c>
      <c r="T13">
        <f t="shared" ref="T13:T17" si="22">Q13/(N13/AF4)</f>
        <v>11.244986636164498</v>
      </c>
      <c r="U13">
        <f t="shared" ref="U13:U17" si="23">AH4/T13</f>
        <v>0.11371642374918697</v>
      </c>
      <c r="V13" s="65"/>
      <c r="W13">
        <v>10</v>
      </c>
      <c r="X13" s="60">
        <v>10</v>
      </c>
      <c r="Y13" s="60">
        <f t="shared" ref="Y13:Y17" si="24">X13/W13</f>
        <v>1</v>
      </c>
      <c r="Z13">
        <f t="shared" ref="Z13:Z17" si="25">Y13*1000</f>
        <v>1000</v>
      </c>
      <c r="AA13" s="69">
        <f>$AA$12</f>
        <v>1</v>
      </c>
      <c r="AB13" s="60">
        <f t="shared" ref="AB13:AB17" si="26">X13-Y13</f>
        <v>9</v>
      </c>
      <c r="AC13" s="69">
        <f>AC12</f>
        <v>9</v>
      </c>
      <c r="AD13" s="69">
        <f t="shared" ref="AD13:AD17" si="27">AA13+AC13</f>
        <v>10</v>
      </c>
      <c r="AE13">
        <f>(AA13/S13)+(AC13/'[1]Wood Standards (Obselete)'!$B$22)</f>
        <v>9.8812666939413951</v>
      </c>
      <c r="AF13">
        <f t="shared" ref="AF13:AF17" si="28">AD13/AE13</f>
        <v>1.0120160005529864</v>
      </c>
      <c r="AG13">
        <f t="shared" ref="AG13:AG17" si="29">AD13/(AA13/S13)</f>
        <v>10.121600283014743</v>
      </c>
      <c r="AH13">
        <f>U13/'[1]Cal B'!AG13</f>
        <v>1.1235024163127322E-2</v>
      </c>
    </row>
    <row r="14" spans="1:34" x14ac:dyDescent="0.2">
      <c r="A14" s="71" t="s">
        <v>57</v>
      </c>
      <c r="J14">
        <v>10</v>
      </c>
      <c r="K14" s="60">
        <v>5</v>
      </c>
      <c r="L14" s="69">
        <f t="shared" si="18"/>
        <v>0.5</v>
      </c>
      <c r="M14">
        <f t="shared" si="19"/>
        <v>500</v>
      </c>
      <c r="N14" s="69">
        <f t="shared" ref="N14:N17" si="30">$N$12</f>
        <v>0.5</v>
      </c>
      <c r="O14" s="60">
        <f t="shared" ref="O14:O17" si="31">$O$12</f>
        <v>4.5</v>
      </c>
      <c r="P14" s="69">
        <f t="shared" ref="P14:P17" si="32">$P$12</f>
        <v>5.0460799999999999</v>
      </c>
      <c r="Q14" s="69">
        <f t="shared" si="20"/>
        <v>5.5460799999999999</v>
      </c>
      <c r="R14">
        <f t="shared" ref="R14:R17" si="33">R13</f>
        <v>5.4794497361321266</v>
      </c>
      <c r="S14">
        <f t="shared" si="21"/>
        <v>1.0121600283014744</v>
      </c>
      <c r="T14">
        <f t="shared" si="22"/>
        <v>11.244986636164498</v>
      </c>
      <c r="U14">
        <f t="shared" si="23"/>
        <v>0.15094197950564728</v>
      </c>
      <c r="V14" s="65"/>
      <c r="W14">
        <v>10</v>
      </c>
      <c r="X14" s="60">
        <v>10</v>
      </c>
      <c r="Y14" s="60">
        <f t="shared" si="24"/>
        <v>1</v>
      </c>
      <c r="Z14">
        <f t="shared" si="25"/>
        <v>1000</v>
      </c>
      <c r="AA14" s="69">
        <f t="shared" ref="AA14:AA17" si="34">$AA$12</f>
        <v>1</v>
      </c>
      <c r="AB14" s="60">
        <f t="shared" si="26"/>
        <v>9</v>
      </c>
      <c r="AC14" s="69">
        <f t="shared" ref="AC14:AC17" si="35">AC13</f>
        <v>9</v>
      </c>
      <c r="AD14" s="69">
        <f t="shared" si="27"/>
        <v>10</v>
      </c>
      <c r="AE14">
        <f>(AA14/S14)+(AC14/'[1]Wood Standards (Obselete)'!$B$22)</f>
        <v>9.8812666939413951</v>
      </c>
      <c r="AF14">
        <f t="shared" si="28"/>
        <v>1.0120160005529864</v>
      </c>
      <c r="AG14">
        <f t="shared" si="29"/>
        <v>10.121600283014743</v>
      </c>
      <c r="AH14">
        <f>U14/'[1]Cal B'!AG14</f>
        <v>1.491285718513761E-2</v>
      </c>
    </row>
    <row r="15" spans="1:34" x14ac:dyDescent="0.2">
      <c r="A15" s="71" t="s">
        <v>64</v>
      </c>
      <c r="J15">
        <v>10</v>
      </c>
      <c r="K15" s="60">
        <v>5</v>
      </c>
      <c r="L15" s="69">
        <f t="shared" si="18"/>
        <v>0.5</v>
      </c>
      <c r="M15">
        <f t="shared" si="19"/>
        <v>500</v>
      </c>
      <c r="N15" s="69">
        <f t="shared" si="30"/>
        <v>0.5</v>
      </c>
      <c r="O15" s="60">
        <f t="shared" si="31"/>
        <v>4.5</v>
      </c>
      <c r="P15" s="69">
        <f t="shared" si="32"/>
        <v>5.0460799999999999</v>
      </c>
      <c r="Q15" s="69">
        <f t="shared" si="20"/>
        <v>5.5460799999999999</v>
      </c>
      <c r="R15">
        <f t="shared" si="33"/>
        <v>5.4794497361321266</v>
      </c>
      <c r="S15">
        <f t="shared" si="21"/>
        <v>1.0121600283014744</v>
      </c>
      <c r="T15">
        <f t="shared" si="22"/>
        <v>11.244986636164498</v>
      </c>
      <c r="U15">
        <f t="shared" si="23"/>
        <v>7.2921294153066097E-4</v>
      </c>
      <c r="V15" s="65"/>
      <c r="W15">
        <v>10</v>
      </c>
      <c r="X15" s="60">
        <v>10</v>
      </c>
      <c r="Y15" s="60">
        <f t="shared" si="24"/>
        <v>1</v>
      </c>
      <c r="Z15">
        <f t="shared" si="25"/>
        <v>1000</v>
      </c>
      <c r="AA15" s="69">
        <f t="shared" si="34"/>
        <v>1</v>
      </c>
      <c r="AB15" s="60">
        <f t="shared" si="26"/>
        <v>9</v>
      </c>
      <c r="AC15" s="69">
        <f t="shared" si="35"/>
        <v>9</v>
      </c>
      <c r="AD15" s="69">
        <f t="shared" si="27"/>
        <v>10</v>
      </c>
      <c r="AE15">
        <f>(AA15/S15)+(AC15/'[1]Wood Standards (Obselete)'!$B$22)</f>
        <v>9.8812666939413951</v>
      </c>
      <c r="AF15">
        <f t="shared" si="28"/>
        <v>1.0120160005529864</v>
      </c>
      <c r="AG15">
        <f t="shared" si="29"/>
        <v>10.121600283014743</v>
      </c>
      <c r="AH15">
        <f>U15/'[1]Cal B'!AG15</f>
        <v>7.2045222211982382E-5</v>
      </c>
    </row>
    <row r="16" spans="1:34" x14ac:dyDescent="0.2">
      <c r="A16" s="71" t="s">
        <v>42</v>
      </c>
      <c r="J16">
        <v>10</v>
      </c>
      <c r="K16" s="60">
        <v>5</v>
      </c>
      <c r="L16" s="69">
        <f t="shared" si="18"/>
        <v>0.5</v>
      </c>
      <c r="M16">
        <f t="shared" si="19"/>
        <v>500</v>
      </c>
      <c r="N16" s="69">
        <f t="shared" si="30"/>
        <v>0.5</v>
      </c>
      <c r="O16" s="60">
        <f t="shared" si="31"/>
        <v>4.5</v>
      </c>
      <c r="P16" s="69">
        <f t="shared" si="32"/>
        <v>5.0460799999999999</v>
      </c>
      <c r="Q16" s="69">
        <f t="shared" si="20"/>
        <v>5.5460799999999999</v>
      </c>
      <c r="R16">
        <f t="shared" si="33"/>
        <v>5.4794497361321266</v>
      </c>
      <c r="S16">
        <f t="shared" si="21"/>
        <v>1.0121600283014744</v>
      </c>
      <c r="T16">
        <f t="shared" si="22"/>
        <v>11.244986636164498</v>
      </c>
      <c r="U16">
        <f t="shared" si="23"/>
        <v>8.8729406871562917E-4</v>
      </c>
      <c r="V16" s="65"/>
      <c r="W16">
        <v>10</v>
      </c>
      <c r="X16" s="60">
        <v>10</v>
      </c>
      <c r="Y16" s="60">
        <f t="shared" si="24"/>
        <v>1</v>
      </c>
      <c r="Z16">
        <f t="shared" si="25"/>
        <v>1000</v>
      </c>
      <c r="AA16" s="69">
        <f t="shared" si="34"/>
        <v>1</v>
      </c>
      <c r="AB16" s="60">
        <f t="shared" si="26"/>
        <v>9</v>
      </c>
      <c r="AC16" s="69">
        <f t="shared" si="35"/>
        <v>9</v>
      </c>
      <c r="AD16" s="69">
        <f t="shared" si="27"/>
        <v>10</v>
      </c>
      <c r="AE16">
        <f>(AA16/S16)+(AC16/'[1]Wood Standards (Obselete)'!$B$22)</f>
        <v>9.8812666939413951</v>
      </c>
      <c r="AF16">
        <f t="shared" si="28"/>
        <v>1.0120160005529864</v>
      </c>
      <c r="AG16">
        <f t="shared" si="29"/>
        <v>10.121600283014743</v>
      </c>
      <c r="AH16">
        <f>U16/'[1]Cal B'!AG16</f>
        <v>8.7663417236957567E-5</v>
      </c>
    </row>
    <row r="17" spans="1:34" x14ac:dyDescent="0.2">
      <c r="A17" s="71" t="s">
        <v>61</v>
      </c>
      <c r="J17">
        <v>10</v>
      </c>
      <c r="K17" s="60">
        <v>5</v>
      </c>
      <c r="L17" s="69">
        <f t="shared" si="18"/>
        <v>0.5</v>
      </c>
      <c r="M17">
        <f t="shared" si="19"/>
        <v>500</v>
      </c>
      <c r="N17" s="69">
        <f t="shared" si="30"/>
        <v>0.5</v>
      </c>
      <c r="O17" s="60">
        <f t="shared" si="31"/>
        <v>4.5</v>
      </c>
      <c r="P17" s="69">
        <f t="shared" si="32"/>
        <v>5.0460799999999999</v>
      </c>
      <c r="Q17" s="69">
        <f t="shared" si="20"/>
        <v>5.5460799999999999</v>
      </c>
      <c r="R17">
        <f t="shared" si="33"/>
        <v>5.4794497361321266</v>
      </c>
      <c r="S17">
        <f t="shared" si="21"/>
        <v>1.0121600283014744</v>
      </c>
      <c r="T17">
        <f t="shared" si="22"/>
        <v>11.244986636164498</v>
      </c>
      <c r="U17">
        <f t="shared" si="23"/>
        <v>1.381935015068595E-4</v>
      </c>
      <c r="V17" s="65"/>
      <c r="W17">
        <v>10</v>
      </c>
      <c r="X17" s="60">
        <v>10</v>
      </c>
      <c r="Y17" s="60">
        <f t="shared" si="24"/>
        <v>1</v>
      </c>
      <c r="Z17">
        <f t="shared" si="25"/>
        <v>1000</v>
      </c>
      <c r="AA17" s="69">
        <f t="shared" si="34"/>
        <v>1</v>
      </c>
      <c r="AB17" s="60">
        <f t="shared" si="26"/>
        <v>9</v>
      </c>
      <c r="AC17" s="69">
        <f t="shared" si="35"/>
        <v>9</v>
      </c>
      <c r="AD17" s="69">
        <f t="shared" si="27"/>
        <v>10</v>
      </c>
      <c r="AE17">
        <f>(AA17/S17)+(AC17/'[1]Wood Standards (Obselete)'!$B$22)</f>
        <v>9.8812666939413951</v>
      </c>
      <c r="AF17">
        <f t="shared" si="28"/>
        <v>1.0120160005529864</v>
      </c>
      <c r="AG17">
        <f t="shared" si="29"/>
        <v>10.121600283014743</v>
      </c>
      <c r="AH17">
        <f>U17/'[1]Cal B'!AG17</f>
        <v>1.3653325328284771E-5</v>
      </c>
    </row>
    <row r="19" spans="1:34" x14ac:dyDescent="0.2">
      <c r="J19" s="70" t="s">
        <v>109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W19" s="70" t="s">
        <v>108</v>
      </c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34" ht="52" thickBot="1" x14ac:dyDescent="0.25">
      <c r="J20" s="57" t="s">
        <v>115</v>
      </c>
      <c r="K20" s="57" t="s">
        <v>172</v>
      </c>
      <c r="L20" s="57" t="s">
        <v>117</v>
      </c>
      <c r="M20" s="57" t="s">
        <v>118</v>
      </c>
      <c r="N20" s="57" t="s">
        <v>119</v>
      </c>
      <c r="O20" s="57" t="s">
        <v>177</v>
      </c>
      <c r="P20" s="57" t="s">
        <v>178</v>
      </c>
      <c r="Q20" s="57" t="s">
        <v>122</v>
      </c>
      <c r="R20" s="57" t="s">
        <v>123</v>
      </c>
      <c r="S20" s="57" t="s">
        <v>174</v>
      </c>
      <c r="T20" s="57" t="s">
        <v>125</v>
      </c>
      <c r="U20" s="57" t="s">
        <v>181</v>
      </c>
      <c r="W20" s="57" t="s">
        <v>115</v>
      </c>
      <c r="X20" s="57" t="s">
        <v>172</v>
      </c>
      <c r="Y20" s="57" t="s">
        <v>117</v>
      </c>
      <c r="Z20" s="57" t="s">
        <v>118</v>
      </c>
      <c r="AA20" s="57" t="s">
        <v>119</v>
      </c>
      <c r="AB20" s="57" t="s">
        <v>177</v>
      </c>
      <c r="AC20" s="57" t="s">
        <v>178</v>
      </c>
      <c r="AD20" s="57" t="s">
        <v>122</v>
      </c>
      <c r="AE20" s="57" t="s">
        <v>123</v>
      </c>
      <c r="AF20" s="57" t="s">
        <v>174</v>
      </c>
      <c r="AG20" s="57" t="s">
        <v>125</v>
      </c>
      <c r="AH20" s="57" t="s">
        <v>181</v>
      </c>
    </row>
    <row r="21" spans="1:34" ht="17" thickBot="1" x14ac:dyDescent="0.25">
      <c r="A21" s="71" t="s">
        <v>23</v>
      </c>
      <c r="J21">
        <v>10</v>
      </c>
      <c r="K21" s="60">
        <v>10</v>
      </c>
      <c r="L21" s="60">
        <f>K21/J21</f>
        <v>1</v>
      </c>
      <c r="M21">
        <f>L21*1000</f>
        <v>1000</v>
      </c>
      <c r="N21" s="73">
        <v>1</v>
      </c>
      <c r="O21" s="60">
        <f>K21-L21</f>
        <v>9</v>
      </c>
      <c r="P21" s="73">
        <v>9</v>
      </c>
      <c r="Q21" s="69">
        <f>N21+P21</f>
        <v>10</v>
      </c>
      <c r="R21">
        <f>(N21/AF12)+(P21/'[1]Wood Standards (Obselete)'!$B$22)</f>
        <v>9.881407301805206</v>
      </c>
      <c r="S21">
        <f>Q21/R21</f>
        <v>1.0120016000325307</v>
      </c>
      <c r="T21">
        <f>Q21/(N21/AF12)</f>
        <v>10.120160005529863</v>
      </c>
      <c r="U21">
        <f>AH12/T21</f>
        <v>3.2458568647899736E-4</v>
      </c>
      <c r="W21">
        <v>10</v>
      </c>
      <c r="X21" s="60">
        <v>10</v>
      </c>
      <c r="Y21" s="60">
        <f>X21/W21</f>
        <v>1</v>
      </c>
      <c r="Z21">
        <f>Y21*1000</f>
        <v>1000</v>
      </c>
      <c r="AA21" s="73">
        <v>1</v>
      </c>
      <c r="AB21" s="60">
        <f>X21-Y21</f>
        <v>9</v>
      </c>
      <c r="AC21" s="73">
        <v>9</v>
      </c>
      <c r="AD21" s="69">
        <f>AA21+AC21</f>
        <v>10</v>
      </c>
      <c r="AE21">
        <f>(AA21/S21)+(AC21/'[1]Wood Standards (Obselete)'!$B$22)</f>
        <v>9.8814213625915865</v>
      </c>
      <c r="AF21">
        <f>AD21/AE21</f>
        <v>1.0120001600030255</v>
      </c>
      <c r="AG21">
        <f>AD21/(AA21/S21)</f>
        <v>10.120016000325307</v>
      </c>
      <c r="AH21">
        <f>U21/'[1]Cal B'!AG21</f>
        <v>3.2073633724350194E-5</v>
      </c>
    </row>
    <row r="22" spans="1:34" x14ac:dyDescent="0.2">
      <c r="A22" s="71" t="s">
        <v>74</v>
      </c>
      <c r="J22">
        <v>10</v>
      </c>
      <c r="K22" s="60">
        <v>10</v>
      </c>
      <c r="L22" s="60">
        <f t="shared" ref="L22:L26" si="36">K22/J22</f>
        <v>1</v>
      </c>
      <c r="M22">
        <f t="shared" ref="M22:M26" si="37">L22*1000</f>
        <v>1000</v>
      </c>
      <c r="N22" s="69">
        <f>$N$21</f>
        <v>1</v>
      </c>
      <c r="O22" s="60">
        <f>$O$21</f>
        <v>9</v>
      </c>
      <c r="P22" s="69">
        <f>P21</f>
        <v>9</v>
      </c>
      <c r="Q22" s="69">
        <f t="shared" ref="Q22:Q26" si="38">N22+P22</f>
        <v>10</v>
      </c>
      <c r="R22">
        <f>R21</f>
        <v>9.881407301805206</v>
      </c>
      <c r="S22">
        <f t="shared" ref="S22:S26" si="39">Q22/R22</f>
        <v>1.0120016000325307</v>
      </c>
      <c r="T22">
        <f t="shared" ref="T22:T26" si="40">Q22/(N22/AF13)</f>
        <v>10.120160005529863</v>
      </c>
      <c r="U22">
        <f t="shared" ref="U22:U26" si="41">AH13/T22</f>
        <v>1.110162700687368E-3</v>
      </c>
      <c r="W22">
        <v>10</v>
      </c>
      <c r="X22" s="60">
        <v>10</v>
      </c>
      <c r="Y22" s="60">
        <f t="shared" ref="Y22:Y26" si="42">X22/W22</f>
        <v>1</v>
      </c>
      <c r="Z22">
        <f t="shared" ref="Z22:Z26" si="43">Y22*1000</f>
        <v>1000</v>
      </c>
      <c r="AA22" s="69">
        <f>$AA$21</f>
        <v>1</v>
      </c>
      <c r="AB22" s="60">
        <f t="shared" ref="AB22:AB26" si="44">X22-Y22</f>
        <v>9</v>
      </c>
      <c r="AC22" s="69">
        <f>AC21</f>
        <v>9</v>
      </c>
      <c r="AD22" s="69">
        <f t="shared" ref="AD22:AD26" si="45">AA22+AC22</f>
        <v>10</v>
      </c>
      <c r="AE22">
        <f>(AA22/S22)+(AC22/'[1]Wood Standards (Obselete)'!$B$22)</f>
        <v>9.8814213625915865</v>
      </c>
      <c r="AF22">
        <f t="shared" ref="AF22:AF26" si="46">AD22/AE22</f>
        <v>1.0120001600030255</v>
      </c>
      <c r="AG22">
        <f>AG21</f>
        <v>10.120016000325307</v>
      </c>
      <c r="AH22">
        <f>U22/'[1]Cal B'!AG22</f>
        <v>1.0969969816763945E-4</v>
      </c>
    </row>
    <row r="23" spans="1:34" x14ac:dyDescent="0.2">
      <c r="A23" s="71" t="s">
        <v>57</v>
      </c>
      <c r="J23">
        <v>10</v>
      </c>
      <c r="K23" s="60">
        <v>10</v>
      </c>
      <c r="L23" s="60">
        <f t="shared" si="36"/>
        <v>1</v>
      </c>
      <c r="M23">
        <f t="shared" si="37"/>
        <v>1000</v>
      </c>
      <c r="N23" s="69">
        <f t="shared" ref="N23:N26" si="47">$N$21</f>
        <v>1</v>
      </c>
      <c r="O23" s="60">
        <f t="shared" ref="O23:O26" si="48">$O$21</f>
        <v>9</v>
      </c>
      <c r="P23" s="69">
        <f t="shared" ref="P23:P26" si="49">P22</f>
        <v>9</v>
      </c>
      <c r="Q23" s="69">
        <f t="shared" si="38"/>
        <v>10</v>
      </c>
      <c r="R23">
        <f t="shared" ref="R23:R26" si="50">R22</f>
        <v>9.881407301805206</v>
      </c>
      <c r="S23">
        <f t="shared" si="39"/>
        <v>1.0120016000325307</v>
      </c>
      <c r="T23">
        <f t="shared" si="40"/>
        <v>10.120160005529863</v>
      </c>
      <c r="U23">
        <f t="shared" si="41"/>
        <v>1.473579190150049E-3</v>
      </c>
      <c r="W23">
        <v>10</v>
      </c>
      <c r="X23" s="60">
        <v>10</v>
      </c>
      <c r="Y23" s="60">
        <f t="shared" si="42"/>
        <v>1</v>
      </c>
      <c r="Z23">
        <f t="shared" si="43"/>
        <v>1000</v>
      </c>
      <c r="AA23" s="69">
        <f t="shared" ref="AA23:AA26" si="51">$AA$21</f>
        <v>1</v>
      </c>
      <c r="AB23" s="60">
        <f t="shared" si="44"/>
        <v>9</v>
      </c>
      <c r="AC23" s="69">
        <f t="shared" ref="AC23:AC26" si="52">AC22</f>
        <v>9</v>
      </c>
      <c r="AD23" s="69">
        <f t="shared" si="45"/>
        <v>10</v>
      </c>
      <c r="AE23">
        <f>(AA23/S23)+(AC23/'[1]Wood Standards (Obselete)'!$B$22)</f>
        <v>9.8814213625915865</v>
      </c>
      <c r="AF23">
        <f t="shared" si="46"/>
        <v>1.0120001600030255</v>
      </c>
      <c r="AG23">
        <f t="shared" ref="AG23:AG26" si="53">AG22</f>
        <v>10.120016000325307</v>
      </c>
      <c r="AH23">
        <f>U23/'[1]Cal B'!AG23</f>
        <v>1.4561036169336895E-4</v>
      </c>
    </row>
    <row r="24" spans="1:34" x14ac:dyDescent="0.2">
      <c r="A24" s="71" t="s">
        <v>64</v>
      </c>
      <c r="J24">
        <v>10</v>
      </c>
      <c r="K24" s="60">
        <v>10</v>
      </c>
      <c r="L24" s="60">
        <f t="shared" si="36"/>
        <v>1</v>
      </c>
      <c r="M24">
        <f t="shared" si="37"/>
        <v>1000</v>
      </c>
      <c r="N24" s="69">
        <f t="shared" si="47"/>
        <v>1</v>
      </c>
      <c r="O24" s="60">
        <f t="shared" si="48"/>
        <v>9</v>
      </c>
      <c r="P24" s="69">
        <f t="shared" si="49"/>
        <v>9</v>
      </c>
      <c r="Q24" s="69">
        <f t="shared" si="38"/>
        <v>10</v>
      </c>
      <c r="R24">
        <f t="shared" si="50"/>
        <v>9.881407301805206</v>
      </c>
      <c r="S24">
        <f t="shared" si="39"/>
        <v>1.0120016000325307</v>
      </c>
      <c r="T24">
        <f t="shared" si="40"/>
        <v>10.120160005529863</v>
      </c>
      <c r="U24">
        <f t="shared" si="41"/>
        <v>7.1189805470086827E-6</v>
      </c>
      <c r="W24">
        <v>10</v>
      </c>
      <c r="X24" s="60">
        <v>10</v>
      </c>
      <c r="Y24" s="60">
        <f t="shared" si="42"/>
        <v>1</v>
      </c>
      <c r="Z24">
        <f t="shared" si="43"/>
        <v>1000</v>
      </c>
      <c r="AA24" s="69">
        <f t="shared" si="51"/>
        <v>1</v>
      </c>
      <c r="AB24" s="60">
        <f t="shared" si="44"/>
        <v>9</v>
      </c>
      <c r="AC24" s="69">
        <f t="shared" si="52"/>
        <v>9</v>
      </c>
      <c r="AD24" s="69">
        <f t="shared" si="45"/>
        <v>10</v>
      </c>
      <c r="AE24">
        <f>(AA24/S24)+(AC24/'[1]Wood Standards (Obselete)'!$B$22)</f>
        <v>9.8814213625915865</v>
      </c>
      <c r="AF24">
        <f t="shared" si="46"/>
        <v>1.0120001600030255</v>
      </c>
      <c r="AG24">
        <f t="shared" si="53"/>
        <v>10.120016000325307</v>
      </c>
      <c r="AH24">
        <f>U24/'[1]Cal B'!AG24</f>
        <v>7.0345546358620814E-7</v>
      </c>
    </row>
    <row r="25" spans="1:34" x14ac:dyDescent="0.2">
      <c r="A25" s="71" t="s">
        <v>42</v>
      </c>
      <c r="J25">
        <v>10</v>
      </c>
      <c r="K25" s="60">
        <v>10</v>
      </c>
      <c r="L25" s="60">
        <f t="shared" si="36"/>
        <v>1</v>
      </c>
      <c r="M25">
        <f t="shared" si="37"/>
        <v>1000</v>
      </c>
      <c r="N25" s="69">
        <f t="shared" si="47"/>
        <v>1</v>
      </c>
      <c r="O25" s="60">
        <f t="shared" si="48"/>
        <v>9</v>
      </c>
      <c r="P25" s="69">
        <f t="shared" si="49"/>
        <v>9</v>
      </c>
      <c r="Q25" s="69">
        <f t="shared" si="38"/>
        <v>10</v>
      </c>
      <c r="R25">
        <f t="shared" si="50"/>
        <v>9.881407301805206</v>
      </c>
      <c r="S25">
        <f t="shared" si="39"/>
        <v>1.0120016000325307</v>
      </c>
      <c r="T25">
        <f t="shared" si="40"/>
        <v>10.120160005529863</v>
      </c>
      <c r="U25">
        <f t="shared" si="41"/>
        <v>8.6622560502063682E-6</v>
      </c>
      <c r="W25">
        <v>10</v>
      </c>
      <c r="X25" s="60">
        <v>10</v>
      </c>
      <c r="Y25" s="60">
        <f t="shared" si="42"/>
        <v>1</v>
      </c>
      <c r="Z25">
        <f t="shared" si="43"/>
        <v>1000</v>
      </c>
      <c r="AA25" s="69">
        <f t="shared" si="51"/>
        <v>1</v>
      </c>
      <c r="AB25" s="60">
        <f t="shared" si="44"/>
        <v>9</v>
      </c>
      <c r="AC25" s="69">
        <f t="shared" si="52"/>
        <v>9</v>
      </c>
      <c r="AD25" s="69">
        <f t="shared" si="45"/>
        <v>10</v>
      </c>
      <c r="AE25">
        <f>(AA25/S25)+(AC25/'[1]Wood Standards (Obselete)'!$B$22)</f>
        <v>9.8814213625915865</v>
      </c>
      <c r="AF25">
        <f t="shared" si="46"/>
        <v>1.0120001600030255</v>
      </c>
      <c r="AG25">
        <f t="shared" si="53"/>
        <v>10.120016000325307</v>
      </c>
      <c r="AH25">
        <f>U25/'[1]Cal B'!AG25</f>
        <v>8.5595280184615524E-7</v>
      </c>
    </row>
    <row r="26" spans="1:34" x14ac:dyDescent="0.2">
      <c r="A26" s="71" t="s">
        <v>61</v>
      </c>
      <c r="J26">
        <v>10</v>
      </c>
      <c r="K26" s="60">
        <v>10</v>
      </c>
      <c r="L26" s="60">
        <f t="shared" si="36"/>
        <v>1</v>
      </c>
      <c r="M26">
        <f t="shared" si="37"/>
        <v>1000</v>
      </c>
      <c r="N26" s="69">
        <f t="shared" si="47"/>
        <v>1</v>
      </c>
      <c r="O26" s="60">
        <f t="shared" si="48"/>
        <v>9</v>
      </c>
      <c r="P26" s="69">
        <f t="shared" si="49"/>
        <v>9</v>
      </c>
      <c r="Q26" s="69">
        <f t="shared" si="38"/>
        <v>10</v>
      </c>
      <c r="R26">
        <f t="shared" si="50"/>
        <v>9.881407301805206</v>
      </c>
      <c r="S26">
        <f t="shared" si="39"/>
        <v>1.0120016000325307</v>
      </c>
      <c r="T26">
        <f t="shared" si="40"/>
        <v>10.120160005529863</v>
      </c>
      <c r="U26">
        <f t="shared" si="41"/>
        <v>1.3491214882792678E-6</v>
      </c>
      <c r="W26">
        <v>10</v>
      </c>
      <c r="X26" s="60">
        <v>10</v>
      </c>
      <c r="Y26" s="60">
        <f t="shared" si="42"/>
        <v>1</v>
      </c>
      <c r="Z26">
        <f t="shared" si="43"/>
        <v>1000</v>
      </c>
      <c r="AA26" s="69">
        <f t="shared" si="51"/>
        <v>1</v>
      </c>
      <c r="AB26" s="60">
        <f t="shared" si="44"/>
        <v>9</v>
      </c>
      <c r="AC26" s="69">
        <f t="shared" si="52"/>
        <v>9</v>
      </c>
      <c r="AD26" s="69">
        <f t="shared" si="45"/>
        <v>10</v>
      </c>
      <c r="AE26">
        <f>(AA26/S26)+(AC26/'[1]Wood Standards (Obselete)'!$B$22)</f>
        <v>9.8814213625915865</v>
      </c>
      <c r="AF26">
        <f t="shared" si="46"/>
        <v>1.0120001600030255</v>
      </c>
      <c r="AG26">
        <f t="shared" si="53"/>
        <v>10.120016000325307</v>
      </c>
      <c r="AH26">
        <f>U26/'[1]Cal B'!AG26</f>
        <v>1.3331218925305061E-7</v>
      </c>
    </row>
    <row r="29" spans="1:34" x14ac:dyDescent="0.2">
      <c r="D29" t="s">
        <v>182</v>
      </c>
    </row>
    <row r="31" spans="1:34" x14ac:dyDescent="0.2">
      <c r="J31" s="55" t="s">
        <v>183</v>
      </c>
      <c r="K31" s="55"/>
      <c r="L31" s="55"/>
      <c r="M31" s="55"/>
      <c r="N31" s="55"/>
      <c r="O31" s="55"/>
      <c r="P31" s="55"/>
      <c r="Q31" s="74"/>
      <c r="R31" s="74"/>
      <c r="S31" s="74"/>
      <c r="T31" s="74"/>
      <c r="U31" s="74"/>
      <c r="V31" s="74"/>
      <c r="W31" s="75"/>
      <c r="X31" s="75"/>
      <c r="Y31" s="75"/>
      <c r="Z31" s="75"/>
    </row>
    <row r="32" spans="1:34" x14ac:dyDescent="0.2">
      <c r="J32" s="76" t="s">
        <v>184</v>
      </c>
      <c r="K32" s="76" t="s">
        <v>185</v>
      </c>
      <c r="L32" s="76" t="s">
        <v>186</v>
      </c>
      <c r="M32" s="76" t="s">
        <v>187</v>
      </c>
      <c r="N32" s="76" t="s">
        <v>188</v>
      </c>
      <c r="O32" s="76" t="s">
        <v>189</v>
      </c>
      <c r="P32" s="77" t="s">
        <v>190</v>
      </c>
      <c r="Q32" s="71" t="s">
        <v>23</v>
      </c>
      <c r="R32" s="71" t="s">
        <v>74</v>
      </c>
      <c r="S32" s="71" t="s">
        <v>57</v>
      </c>
      <c r="T32" s="71" t="s">
        <v>64</v>
      </c>
      <c r="U32" s="71" t="s">
        <v>42</v>
      </c>
      <c r="V32" s="71" t="s">
        <v>61</v>
      </c>
      <c r="W32" s="75"/>
      <c r="X32" s="75"/>
      <c r="Y32" s="75"/>
      <c r="Z32" s="75"/>
    </row>
    <row r="33" spans="10:26" x14ac:dyDescent="0.2">
      <c r="J33" s="1"/>
      <c r="K33" s="1" t="s">
        <v>191</v>
      </c>
      <c r="L33" s="1" t="s">
        <v>107</v>
      </c>
      <c r="M33" s="1"/>
      <c r="N33" s="1"/>
      <c r="O33" s="1"/>
      <c r="P33" s="77" t="s">
        <v>190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5"/>
      <c r="X33" s="75"/>
      <c r="Y33" s="75"/>
      <c r="Z33" s="75"/>
    </row>
    <row r="34" spans="10:26" x14ac:dyDescent="0.2">
      <c r="J34" s="1"/>
      <c r="K34" s="1" t="s">
        <v>192</v>
      </c>
      <c r="L34" s="1" t="s">
        <v>108</v>
      </c>
      <c r="M34" s="1"/>
      <c r="N34" s="1"/>
      <c r="O34" s="1"/>
      <c r="P34" s="77" t="s">
        <v>190</v>
      </c>
      <c r="Q34" s="79">
        <f>U21</f>
        <v>3.2458568647899736E-4</v>
      </c>
      <c r="R34" s="79">
        <f>U22</f>
        <v>1.110162700687368E-3</v>
      </c>
      <c r="S34" s="79">
        <f>U23</f>
        <v>1.473579190150049E-3</v>
      </c>
      <c r="T34" s="79">
        <f>U24</f>
        <v>7.1189805470086827E-6</v>
      </c>
      <c r="U34" s="79">
        <f>U25</f>
        <v>8.6622560502063682E-6</v>
      </c>
      <c r="V34" s="79">
        <f>U26</f>
        <v>1.3491214882792678E-6</v>
      </c>
      <c r="W34" s="1"/>
      <c r="X34" s="1"/>
      <c r="Y34" s="1"/>
      <c r="Z34" s="1"/>
    </row>
    <row r="35" spans="10:26" x14ac:dyDescent="0.2">
      <c r="J35" s="1"/>
      <c r="K35" s="1" t="s">
        <v>193</v>
      </c>
      <c r="L35" s="1" t="s">
        <v>109</v>
      </c>
      <c r="M35" s="1"/>
      <c r="N35" s="1"/>
      <c r="O35" s="1"/>
      <c r="P35" s="77" t="s">
        <v>190</v>
      </c>
      <c r="Q35" s="79">
        <f>AH12</f>
        <v>3.2848590826722044E-3</v>
      </c>
      <c r="R35" s="79">
        <f>AH13</f>
        <v>1.1235024163127322E-2</v>
      </c>
      <c r="S35" s="79">
        <f>AH14</f>
        <v>1.491285718513761E-2</v>
      </c>
      <c r="T35" s="79">
        <f>AH15</f>
        <v>7.2045222211982382E-5</v>
      </c>
      <c r="U35" s="79">
        <f>AH16</f>
        <v>8.7663417236957567E-5</v>
      </c>
      <c r="V35" s="79">
        <f>AH17</f>
        <v>1.3653325328284771E-5</v>
      </c>
      <c r="W35" s="80"/>
      <c r="X35" s="80"/>
      <c r="Y35" s="80"/>
      <c r="Z35" s="80"/>
    </row>
    <row r="36" spans="10:26" x14ac:dyDescent="0.2">
      <c r="J36" s="1"/>
      <c r="K36" s="1" t="s">
        <v>194</v>
      </c>
      <c r="L36" s="1" t="s">
        <v>110</v>
      </c>
      <c r="M36" s="1"/>
      <c r="N36" s="1"/>
      <c r="O36" s="1"/>
      <c r="P36" s="77" t="s">
        <v>190</v>
      </c>
      <c r="Q36" s="79">
        <f>U12</f>
        <v>3.3248030620838531E-2</v>
      </c>
      <c r="R36" s="79">
        <f>U13</f>
        <v>0.11371642374918697</v>
      </c>
      <c r="S36" s="79">
        <f>U14</f>
        <v>0.15094197950564728</v>
      </c>
      <c r="T36" s="79">
        <f>U15</f>
        <v>7.2921294153066097E-4</v>
      </c>
      <c r="U36" s="79">
        <f>U16</f>
        <v>8.8729406871562917E-4</v>
      </c>
      <c r="V36" s="79">
        <f>U17</f>
        <v>1.381935015068595E-4</v>
      </c>
    </row>
    <row r="37" spans="10:26" x14ac:dyDescent="0.2">
      <c r="J37" s="1"/>
      <c r="K37" s="1" t="s">
        <v>195</v>
      </c>
      <c r="L37" s="1" t="s">
        <v>111</v>
      </c>
      <c r="M37" s="1"/>
      <c r="N37" s="1"/>
      <c r="O37" s="1"/>
      <c r="P37" s="77" t="s">
        <v>190</v>
      </c>
      <c r="Q37" s="79">
        <f>AH3</f>
        <v>0.37387366001011729</v>
      </c>
      <c r="R37" s="79">
        <f>AH4</f>
        <v>1.2787396653720267</v>
      </c>
      <c r="S37" s="79">
        <f>AH5</f>
        <v>1.6973405423772192</v>
      </c>
      <c r="T37" s="79">
        <f>AH6</f>
        <v>8.1999897824304863E-3</v>
      </c>
      <c r="U37" s="79">
        <f>AH7</f>
        <v>9.9776099450552738E-3</v>
      </c>
      <c r="V37" s="79">
        <f>AH8</f>
        <v>1.5539840776494136E-3</v>
      </c>
    </row>
    <row r="38" spans="10:26" x14ac:dyDescent="0.2">
      <c r="J38" s="1"/>
      <c r="K38" s="1" t="s">
        <v>196</v>
      </c>
      <c r="L38" s="1" t="s">
        <v>112</v>
      </c>
      <c r="M38" s="1"/>
      <c r="N38" s="1"/>
      <c r="O38" s="1"/>
      <c r="P38" s="77" t="s">
        <v>190</v>
      </c>
      <c r="Q38" s="81">
        <f>U3</f>
        <v>0.75590868103450493</v>
      </c>
      <c r="R38" s="79">
        <f>U4</f>
        <v>2.585393188200837</v>
      </c>
      <c r="S38" s="82">
        <f>U5</f>
        <v>3.4317326623652362</v>
      </c>
      <c r="T38" s="79">
        <f>U6</f>
        <v>1.6578978740480706E-2</v>
      </c>
      <c r="U38" s="79">
        <f>U7</f>
        <v>2.0173023082822671E-2</v>
      </c>
      <c r="V38" s="79">
        <f>U8</f>
        <v>3.1418903766924971E-3</v>
      </c>
    </row>
    <row r="39" spans="10:26" x14ac:dyDescent="0.2">
      <c r="J39" s="1"/>
      <c r="K39" s="1" t="s">
        <v>197</v>
      </c>
      <c r="L39" s="1" t="s">
        <v>198</v>
      </c>
      <c r="M39" s="1"/>
      <c r="N39" s="1"/>
      <c r="O39" s="1"/>
      <c r="P39" s="77" t="s">
        <v>190</v>
      </c>
    </row>
    <row r="40" spans="10:26" x14ac:dyDescent="0.2">
      <c r="J40" s="1"/>
      <c r="K40" s="1"/>
      <c r="L40" s="1"/>
      <c r="M40" s="1"/>
      <c r="N40" s="1"/>
      <c r="O40" s="1"/>
      <c r="P40" s="1"/>
      <c r="R40" s="1"/>
      <c r="S40" s="1"/>
      <c r="T40" s="1"/>
      <c r="U40" s="1"/>
      <c r="V40" s="1"/>
    </row>
    <row r="41" spans="10:26" x14ac:dyDescent="0.2">
      <c r="J41" s="1"/>
      <c r="K41" s="1"/>
      <c r="L41" s="1"/>
      <c r="M41" s="1"/>
      <c r="N41" s="1"/>
      <c r="O41" s="1"/>
      <c r="P41" s="83" t="s">
        <v>199</v>
      </c>
      <c r="R41" s="80"/>
      <c r="S41" s="80"/>
      <c r="T41" s="80"/>
      <c r="U41" s="80"/>
      <c r="V41" s="80"/>
    </row>
  </sheetData>
  <mergeCells count="6">
    <mergeCell ref="J1:U1"/>
    <mergeCell ref="W1:AH1"/>
    <mergeCell ref="J10:U10"/>
    <mergeCell ref="W10:AH10"/>
    <mergeCell ref="J19:U19"/>
    <mergeCell ref="W19:AH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1E7AB-CDB2-9E47-8243-889B8D949EC3}">
  <dimension ref="A5:AD55"/>
  <sheetViews>
    <sheetView topLeftCell="A16" zoomScale="75" zoomScaleNormal="50" workbookViewId="0">
      <selection activeCell="F10" sqref="F10"/>
    </sheetView>
  </sheetViews>
  <sheetFormatPr baseColWidth="10" defaultColWidth="8.83203125" defaultRowHeight="16" x14ac:dyDescent="0.2"/>
  <cols>
    <col min="1" max="1" width="28" customWidth="1"/>
    <col min="2" max="2" width="9.6640625" bestFit="1" customWidth="1"/>
    <col min="3" max="3" width="14.33203125" customWidth="1"/>
    <col min="4" max="4" width="11.1640625" bestFit="1" customWidth="1"/>
    <col min="5" max="5" width="9.6640625" bestFit="1" customWidth="1"/>
    <col min="6" max="6" width="20.83203125" bestFit="1" customWidth="1"/>
    <col min="7" max="9" width="19.5" customWidth="1"/>
    <col min="10" max="10" width="18.83203125" customWidth="1"/>
    <col min="11" max="11" width="15.83203125" customWidth="1"/>
    <col min="12" max="12" width="21" customWidth="1"/>
    <col min="13" max="13" width="13.5" customWidth="1"/>
    <col min="14" max="14" width="19.83203125" bestFit="1" customWidth="1"/>
    <col min="15" max="15" width="22.83203125" bestFit="1" customWidth="1"/>
    <col min="16" max="16" width="13.1640625" customWidth="1"/>
    <col min="17" max="17" width="14.6640625" customWidth="1"/>
    <col min="18" max="18" width="14.1640625" bestFit="1" customWidth="1"/>
    <col min="19" max="19" width="19.5" customWidth="1"/>
    <col min="20" max="20" width="16.83203125" customWidth="1"/>
    <col min="21" max="21" width="17.1640625" customWidth="1"/>
    <col min="22" max="22" width="15.5" customWidth="1"/>
    <col min="23" max="23" width="11.33203125" customWidth="1"/>
    <col min="26" max="26" width="18.83203125" bestFit="1" customWidth="1"/>
    <col min="28" max="28" width="10.1640625" bestFit="1" customWidth="1"/>
  </cols>
  <sheetData>
    <row r="5" spans="1:30" s="84" customFormat="1" ht="17" x14ac:dyDescent="0.2">
      <c r="A5" s="85" t="s">
        <v>243</v>
      </c>
      <c r="B5">
        <v>1.034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x14ac:dyDescent="0.2">
      <c r="A6" t="s">
        <v>244</v>
      </c>
      <c r="B6" s="86">
        <v>1</v>
      </c>
    </row>
    <row r="8" spans="1:30" x14ac:dyDescent="0.2">
      <c r="A8" t="s">
        <v>245</v>
      </c>
      <c r="B8" s="87">
        <v>1.012</v>
      </c>
    </row>
    <row r="11" spans="1:30" x14ac:dyDescent="0.2">
      <c r="N11" s="111" t="s">
        <v>200</v>
      </c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30" ht="17" thickBot="1" x14ac:dyDescent="0.25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206</v>
      </c>
      <c r="G12" t="s">
        <v>207</v>
      </c>
      <c r="H12" t="s">
        <v>208</v>
      </c>
      <c r="I12" t="s">
        <v>209</v>
      </c>
      <c r="J12" t="s">
        <v>210</v>
      </c>
      <c r="K12" t="s">
        <v>49</v>
      </c>
      <c r="L12" t="s">
        <v>211</v>
      </c>
      <c r="M12" t="s">
        <v>202</v>
      </c>
      <c r="N12" t="s">
        <v>212</v>
      </c>
      <c r="O12" t="s">
        <v>246</v>
      </c>
      <c r="P12" t="s">
        <v>117</v>
      </c>
      <c r="Q12" t="s">
        <v>214</v>
      </c>
      <c r="R12" t="s">
        <v>215</v>
      </c>
      <c r="S12" t="s">
        <v>216</v>
      </c>
      <c r="T12" t="s">
        <v>217</v>
      </c>
      <c r="U12" t="s">
        <v>218</v>
      </c>
      <c r="V12" t="s">
        <v>213</v>
      </c>
      <c r="W12" t="s">
        <v>219</v>
      </c>
      <c r="X12" t="s">
        <v>125</v>
      </c>
    </row>
    <row r="13" spans="1:30" ht="17" thickBot="1" x14ac:dyDescent="0.25">
      <c r="A13" s="88">
        <v>1971</v>
      </c>
      <c r="B13" t="s">
        <v>220</v>
      </c>
      <c r="C13">
        <v>3.6760000000000001E-2</v>
      </c>
      <c r="D13">
        <v>16.49991</v>
      </c>
      <c r="E13">
        <v>17.5169</v>
      </c>
      <c r="F13">
        <f>E13-D13</f>
        <v>1.0169899999999998</v>
      </c>
      <c r="G13">
        <f>C13+F13</f>
        <v>1.0537499999999997</v>
      </c>
      <c r="H13">
        <f>G13/1000</f>
        <v>1.0537499999999998E-3</v>
      </c>
      <c r="I13">
        <f>C13*1000</f>
        <v>36.76</v>
      </c>
      <c r="J13">
        <f>F13/$B$5</f>
        <v>0.98354932301740794</v>
      </c>
      <c r="K13">
        <f>G13/J13</f>
        <v>1.0713748414438686</v>
      </c>
      <c r="L13">
        <f>I13/H13</f>
        <v>34884.934756820883</v>
      </c>
      <c r="M13" t="s">
        <v>220</v>
      </c>
      <c r="N13">
        <v>10</v>
      </c>
      <c r="O13" s="62">
        <v>4</v>
      </c>
      <c r="P13">
        <f>O13/N13</f>
        <v>0.4</v>
      </c>
      <c r="Q13">
        <f>P13*1000</f>
        <v>400</v>
      </c>
      <c r="R13" s="89">
        <v>0.4</v>
      </c>
      <c r="S13">
        <f>O13-P13</f>
        <v>3.6</v>
      </c>
      <c r="T13" s="90">
        <v>3.6</v>
      </c>
      <c r="U13" s="69">
        <f>T13+R13</f>
        <v>4</v>
      </c>
      <c r="V13">
        <f>(T13/$B$8)+(R13/K13)</f>
        <v>3.9306643091513433</v>
      </c>
      <c r="W13">
        <f>U13/V13</f>
        <v>1.017639687695342</v>
      </c>
      <c r="X13">
        <f>V13/(R13/K13)</f>
        <v>10.528037127465234</v>
      </c>
    </row>
    <row r="14" spans="1:30" ht="17" thickBot="1" x14ac:dyDescent="0.25">
      <c r="A14" s="88"/>
      <c r="O14" s="62">
        <v>4</v>
      </c>
      <c r="R14" s="89"/>
      <c r="T14" s="90">
        <v>3.6</v>
      </c>
      <c r="U14" s="69"/>
    </row>
    <row r="15" spans="1:30" ht="17" thickBot="1" x14ac:dyDescent="0.25">
      <c r="A15" s="91" t="s">
        <v>221</v>
      </c>
      <c r="B15" s="92" t="s">
        <v>222</v>
      </c>
      <c r="C15" s="92">
        <v>2.9190000000000001E-2</v>
      </c>
      <c r="D15" s="92">
        <v>15.64785</v>
      </c>
      <c r="E15" s="92">
        <v>16.48396</v>
      </c>
      <c r="F15" s="92">
        <f t="shared" ref="F15:F24" si="0">E15-D15</f>
        <v>0.83610999999999969</v>
      </c>
      <c r="G15" s="92">
        <f t="shared" ref="G15:G24" si="1">C15+F15</f>
        <v>0.86529999999999974</v>
      </c>
      <c r="H15" s="92">
        <f t="shared" ref="H15:H26" si="2">G15/1000</f>
        <v>8.6529999999999973E-4</v>
      </c>
      <c r="I15" s="92">
        <f t="shared" ref="I15:I24" si="3">C15*1000</f>
        <v>29.19</v>
      </c>
      <c r="J15" s="92">
        <f>F15/$B$5</f>
        <v>0.8086170212765954</v>
      </c>
      <c r="K15" s="92">
        <f t="shared" ref="K15:K24" si="4">G15/J15</f>
        <v>1.0700986712274703</v>
      </c>
      <c r="L15" s="92">
        <f t="shared" ref="L15:L24" si="5">I15/H15</f>
        <v>33733.965098809676</v>
      </c>
      <c r="M15" s="92" t="s">
        <v>222</v>
      </c>
      <c r="N15" s="92">
        <v>10</v>
      </c>
      <c r="O15" s="62">
        <v>4</v>
      </c>
      <c r="P15" s="92">
        <f t="shared" ref="P15" si="6">O15/N15</f>
        <v>0.4</v>
      </c>
      <c r="Q15" s="92">
        <f t="shared" ref="Q15:Q26" si="7">P15*1000</f>
        <v>400</v>
      </c>
      <c r="R15" s="93">
        <v>0.17752999999999999</v>
      </c>
      <c r="S15" s="92">
        <f t="shared" ref="S15" si="8">O15-P15</f>
        <v>3.6</v>
      </c>
      <c r="T15" s="90">
        <f>AC15+T38</f>
        <v>3.6680999999999999</v>
      </c>
      <c r="U15" s="94">
        <f t="shared" ref="U15:U24" si="9">T15+R15</f>
        <v>3.8456299999999999</v>
      </c>
      <c r="V15" s="92">
        <f>(T15/$B$8)+(R15/K15)</f>
        <v>3.7905053322280793</v>
      </c>
      <c r="W15" s="92">
        <f t="shared" ref="W15:W24" si="10">U15/V15</f>
        <v>1.0145428281826261</v>
      </c>
      <c r="X15" s="92">
        <f t="shared" ref="X15" si="11">V15/(R15/K15)</f>
        <v>22.848052268900513</v>
      </c>
      <c r="Y15" s="92"/>
      <c r="Z15" s="92" t="s">
        <v>247</v>
      </c>
      <c r="AA15" s="94">
        <f>S15-T38</f>
        <v>2.94773</v>
      </c>
      <c r="AB15" s="92" t="s">
        <v>248</v>
      </c>
      <c r="AC15" s="95">
        <v>3.0158299999999998</v>
      </c>
    </row>
    <row r="16" spans="1:30" ht="17" thickBot="1" x14ac:dyDescent="0.25">
      <c r="A16" s="88" t="s">
        <v>223</v>
      </c>
      <c r="B16" t="s">
        <v>224</v>
      </c>
      <c r="C16">
        <v>1.4800000000000001E-2</v>
      </c>
      <c r="D16">
        <v>16.54748</v>
      </c>
      <c r="E16">
        <v>17.650749999999999</v>
      </c>
      <c r="F16">
        <f t="shared" si="0"/>
        <v>1.1032699999999984</v>
      </c>
      <c r="G16">
        <f t="shared" si="1"/>
        <v>1.1180699999999983</v>
      </c>
      <c r="H16">
        <f t="shared" si="2"/>
        <v>1.1180699999999984E-3</v>
      </c>
      <c r="I16">
        <f t="shared" si="3"/>
        <v>14.8</v>
      </c>
      <c r="J16">
        <f>F16/$B$5</f>
        <v>1.0669922630560913</v>
      </c>
      <c r="K16">
        <f t="shared" si="4"/>
        <v>1.0478707659956312</v>
      </c>
      <c r="L16">
        <f t="shared" si="5"/>
        <v>13237.096067330331</v>
      </c>
      <c r="M16" t="s">
        <v>224</v>
      </c>
      <c r="N16">
        <v>10</v>
      </c>
      <c r="O16" s="62">
        <v>4</v>
      </c>
      <c r="P16">
        <f>O16/N16</f>
        <v>0.4</v>
      </c>
      <c r="Q16">
        <f t="shared" si="7"/>
        <v>400</v>
      </c>
      <c r="R16" s="89">
        <v>0.44167000000000001</v>
      </c>
      <c r="S16">
        <f>(10*P16)-P16</f>
        <v>3.6</v>
      </c>
      <c r="T16" s="96">
        <v>3.58351</v>
      </c>
      <c r="U16" s="69">
        <f t="shared" si="9"/>
        <v>4.0251799999999998</v>
      </c>
      <c r="V16">
        <f>(T16/$B$8)+(R16/K16)</f>
        <v>3.9625106025960251</v>
      </c>
      <c r="W16">
        <f t="shared" si="10"/>
        <v>1.0158155784776746</v>
      </c>
      <c r="X16">
        <f>V16/(R16/K16)</f>
        <v>9.4011343772683382</v>
      </c>
    </row>
    <row r="17" spans="1:29" ht="17" thickBot="1" x14ac:dyDescent="0.25">
      <c r="A17" s="88" t="s">
        <v>225</v>
      </c>
      <c r="B17" t="s">
        <v>226</v>
      </c>
      <c r="C17">
        <v>8.3800000000000003E-3</v>
      </c>
      <c r="D17">
        <v>16.735130000000002</v>
      </c>
      <c r="E17">
        <v>17.846769999999999</v>
      </c>
      <c r="F17">
        <f t="shared" si="0"/>
        <v>1.1116399999999977</v>
      </c>
      <c r="G17">
        <f t="shared" si="1"/>
        <v>1.1200199999999978</v>
      </c>
      <c r="H17">
        <f t="shared" si="2"/>
        <v>1.1200199999999978E-3</v>
      </c>
      <c r="I17">
        <f t="shared" si="3"/>
        <v>8.3800000000000008</v>
      </c>
      <c r="J17">
        <f>F17/$B$5</f>
        <v>1.0750870406189532</v>
      </c>
      <c r="K17">
        <f t="shared" si="4"/>
        <v>1.041794717714368</v>
      </c>
      <c r="L17">
        <f t="shared" si="5"/>
        <v>7482.0092498348395</v>
      </c>
      <c r="M17" t="s">
        <v>226</v>
      </c>
      <c r="N17">
        <v>10</v>
      </c>
      <c r="O17" s="62">
        <v>4</v>
      </c>
      <c r="P17">
        <f t="shared" ref="P17:P24" si="12">O17/N17</f>
        <v>0.4</v>
      </c>
      <c r="Q17">
        <f t="shared" si="7"/>
        <v>400</v>
      </c>
      <c r="R17" s="89">
        <v>0.43722</v>
      </c>
      <c r="S17">
        <f t="shared" ref="S17:S24" si="13">O17-P17</f>
        <v>3.6</v>
      </c>
      <c r="T17" s="96">
        <v>3.6078800000000002</v>
      </c>
      <c r="U17" s="69">
        <f t="shared" si="9"/>
        <v>4.0451000000000006</v>
      </c>
      <c r="V17">
        <f>(T17/$B$8)+(R17/K17)</f>
        <v>3.9847784234321382</v>
      </c>
      <c r="W17">
        <f t="shared" si="10"/>
        <v>1.0151380001992449</v>
      </c>
      <c r="X17">
        <f t="shared" ref="X17:X24" si="14">V17/(R17/K17)</f>
        <v>9.4948106509166763</v>
      </c>
    </row>
    <row r="18" spans="1:29" ht="17" thickBot="1" x14ac:dyDescent="0.25">
      <c r="A18" s="88" t="s">
        <v>227</v>
      </c>
      <c r="B18" t="s">
        <v>228</v>
      </c>
      <c r="C18">
        <v>5.0000000000000001E-4</v>
      </c>
      <c r="D18">
        <v>15.23982</v>
      </c>
      <c r="E18">
        <v>16.346520000000002</v>
      </c>
      <c r="F18">
        <f t="shared" si="0"/>
        <v>1.1067000000000018</v>
      </c>
      <c r="G18">
        <f t="shared" si="1"/>
        <v>1.1072000000000017</v>
      </c>
      <c r="H18">
        <f t="shared" si="2"/>
        <v>1.1072000000000018E-3</v>
      </c>
      <c r="I18">
        <f t="shared" si="3"/>
        <v>0.5</v>
      </c>
      <c r="J18">
        <f>F18/$B$5</f>
        <v>1.070309477756288</v>
      </c>
      <c r="K18">
        <f t="shared" si="4"/>
        <v>1.0344671546037769</v>
      </c>
      <c r="L18">
        <f t="shared" si="5"/>
        <v>451.58959537572184</v>
      </c>
      <c r="M18" t="s">
        <v>228</v>
      </c>
      <c r="N18">
        <v>10</v>
      </c>
      <c r="O18" s="62">
        <v>4</v>
      </c>
      <c r="P18">
        <f t="shared" si="12"/>
        <v>0.4</v>
      </c>
      <c r="Q18">
        <f t="shared" si="7"/>
        <v>400</v>
      </c>
      <c r="R18" s="89">
        <v>0.43758999999999998</v>
      </c>
      <c r="S18">
        <f t="shared" si="13"/>
        <v>3.6</v>
      </c>
      <c r="T18" s="96">
        <v>3.69842</v>
      </c>
      <c r="U18" s="69">
        <f t="shared" si="9"/>
        <v>4.1360099999999997</v>
      </c>
      <c r="V18">
        <f>(T18/$B$8)+(R18/K18)</f>
        <v>4.0775752646920385</v>
      </c>
      <c r="W18">
        <f t="shared" si="10"/>
        <v>1.0143307557837009</v>
      </c>
      <c r="X18">
        <f t="shared" si="14"/>
        <v>9.639428875771193</v>
      </c>
    </row>
    <row r="19" spans="1:29" ht="15" customHeight="1" thickBot="1" x14ac:dyDescent="0.25">
      <c r="A19" s="88" t="s">
        <v>229</v>
      </c>
      <c r="B19" t="s">
        <v>230</v>
      </c>
      <c r="C19">
        <v>1.6809999999999999E-2</v>
      </c>
      <c r="D19">
        <v>15.23282</v>
      </c>
      <c r="E19">
        <v>16.34205</v>
      </c>
      <c r="F19">
        <f t="shared" si="0"/>
        <v>1.1092300000000002</v>
      </c>
      <c r="G19">
        <f t="shared" si="1"/>
        <v>1.1260400000000002</v>
      </c>
      <c r="H19">
        <f t="shared" si="2"/>
        <v>1.1260400000000002E-3</v>
      </c>
      <c r="I19">
        <f t="shared" si="3"/>
        <v>16.809999999999999</v>
      </c>
      <c r="J19">
        <f>F19/$B$5</f>
        <v>1.0727562862669247</v>
      </c>
      <c r="K19">
        <f t="shared" si="4"/>
        <v>1.0496699151663766</v>
      </c>
      <c r="L19">
        <f t="shared" si="5"/>
        <v>14928.421725693577</v>
      </c>
      <c r="M19" t="s">
        <v>230</v>
      </c>
      <c r="N19">
        <v>10</v>
      </c>
      <c r="O19" s="62">
        <v>4</v>
      </c>
      <c r="P19">
        <f t="shared" si="12"/>
        <v>0.4</v>
      </c>
      <c r="Q19">
        <f t="shared" si="7"/>
        <v>400</v>
      </c>
      <c r="R19" s="89">
        <v>0.44169000000000003</v>
      </c>
      <c r="S19">
        <f t="shared" si="13"/>
        <v>3.6</v>
      </c>
      <c r="T19" s="96">
        <v>3.6299700000000001</v>
      </c>
      <c r="U19" s="69">
        <f t="shared" si="9"/>
        <v>4.0716600000000005</v>
      </c>
      <c r="V19">
        <f>(T19/$B$8)+(R19/K19)</f>
        <v>4.0077163024297162</v>
      </c>
      <c r="W19">
        <f t="shared" si="10"/>
        <v>1.0159551457101685</v>
      </c>
      <c r="X19">
        <f t="shared" si="14"/>
        <v>9.5242799954318755</v>
      </c>
    </row>
    <row r="20" spans="1:29" ht="17" thickBot="1" x14ac:dyDescent="0.25">
      <c r="A20" s="88" t="s">
        <v>231</v>
      </c>
      <c r="B20" t="s">
        <v>232</v>
      </c>
      <c r="C20">
        <v>1.107E-2</v>
      </c>
      <c r="D20">
        <v>15.463279999999999</v>
      </c>
      <c r="E20">
        <v>16.572320000000001</v>
      </c>
      <c r="F20">
        <f t="shared" si="0"/>
        <v>1.109040000000002</v>
      </c>
      <c r="G20">
        <f t="shared" si="1"/>
        <v>1.1201100000000019</v>
      </c>
      <c r="H20">
        <f t="shared" si="2"/>
        <v>1.1201100000000019E-3</v>
      </c>
      <c r="I20">
        <f t="shared" si="3"/>
        <v>11.07</v>
      </c>
      <c r="J20">
        <f>F20/$B$5</f>
        <v>1.0725725338491314</v>
      </c>
      <c r="K20">
        <f t="shared" si="4"/>
        <v>1.0443209803072928</v>
      </c>
      <c r="L20">
        <f t="shared" si="5"/>
        <v>9882.9579237753278</v>
      </c>
      <c r="M20" t="s">
        <v>232</v>
      </c>
      <c r="N20">
        <v>10</v>
      </c>
      <c r="O20" s="62">
        <v>4</v>
      </c>
      <c r="P20">
        <f t="shared" si="12"/>
        <v>0.4</v>
      </c>
      <c r="Q20">
        <f t="shared" si="7"/>
        <v>400</v>
      </c>
      <c r="R20" s="89">
        <v>0.44208999999999998</v>
      </c>
      <c r="S20">
        <f t="shared" si="13"/>
        <v>3.6</v>
      </c>
      <c r="T20" s="96">
        <v>3.6314199999999999</v>
      </c>
      <c r="U20" s="69">
        <f t="shared" si="9"/>
        <v>4.0735099999999997</v>
      </c>
      <c r="V20">
        <f>(T20/$B$8)+(R20/K20)</f>
        <v>4.0116873850821628</v>
      </c>
      <c r="W20">
        <f t="shared" si="10"/>
        <v>1.015410626248628</v>
      </c>
      <c r="X20">
        <f t="shared" si="14"/>
        <v>9.4765529703802489</v>
      </c>
    </row>
    <row r="21" spans="1:29" ht="17" thickBot="1" x14ac:dyDescent="0.25">
      <c r="A21" s="88" t="s">
        <v>233</v>
      </c>
      <c r="B21" t="s">
        <v>234</v>
      </c>
      <c r="C21">
        <v>2.3449999999999999E-2</v>
      </c>
      <c r="D21">
        <v>15.17639</v>
      </c>
      <c r="E21">
        <v>16.273990000000001</v>
      </c>
      <c r="F21">
        <f t="shared" si="0"/>
        <v>1.0976000000000017</v>
      </c>
      <c r="G21">
        <f t="shared" si="1"/>
        <v>1.1210500000000017</v>
      </c>
      <c r="H21">
        <f t="shared" si="2"/>
        <v>1.1210500000000017E-3</v>
      </c>
      <c r="I21">
        <f t="shared" si="3"/>
        <v>23.45</v>
      </c>
      <c r="J21">
        <f>F21/$B$5</f>
        <v>1.0615087040618971</v>
      </c>
      <c r="K21">
        <f t="shared" si="4"/>
        <v>1.0560911989795918</v>
      </c>
      <c r="L21">
        <f t="shared" si="5"/>
        <v>20917.889478613768</v>
      </c>
      <c r="M21" t="s">
        <v>234</v>
      </c>
      <c r="N21">
        <v>10</v>
      </c>
      <c r="O21" s="62">
        <v>4</v>
      </c>
      <c r="P21">
        <f t="shared" si="12"/>
        <v>0.4</v>
      </c>
      <c r="Q21">
        <f t="shared" si="7"/>
        <v>400</v>
      </c>
      <c r="R21" s="89">
        <v>0.43778</v>
      </c>
      <c r="S21">
        <f t="shared" si="13"/>
        <v>3.6</v>
      </c>
      <c r="T21" s="96">
        <v>3.6307499999999999</v>
      </c>
      <c r="U21" s="69">
        <f t="shared" si="9"/>
        <v>4.06853</v>
      </c>
      <c r="V21">
        <f>(T21/$B$8)+(R21/K21)</f>
        <v>4.0022262226016823</v>
      </c>
      <c r="W21">
        <f t="shared" si="10"/>
        <v>1.0165667240457028</v>
      </c>
      <c r="X21">
        <f t="shared" si="14"/>
        <v>9.6548857645734696</v>
      </c>
    </row>
    <row r="22" spans="1:29" ht="17" thickBot="1" x14ac:dyDescent="0.25">
      <c r="A22" s="88" t="s">
        <v>235</v>
      </c>
      <c r="B22" t="s">
        <v>236</v>
      </c>
      <c r="C22">
        <v>3.2899999999999999E-2</v>
      </c>
      <c r="D22">
        <v>16.479669999999999</v>
      </c>
      <c r="E22">
        <v>17.585349999999998</v>
      </c>
      <c r="F22">
        <f t="shared" si="0"/>
        <v>1.1056799999999996</v>
      </c>
      <c r="G22">
        <f t="shared" si="1"/>
        <v>1.1385799999999995</v>
      </c>
      <c r="H22">
        <f t="shared" si="2"/>
        <v>1.1385799999999995E-3</v>
      </c>
      <c r="I22">
        <f t="shared" si="3"/>
        <v>32.9</v>
      </c>
      <c r="J22">
        <f>F22/$B$5</f>
        <v>1.0693230174081234</v>
      </c>
      <c r="K22">
        <f t="shared" si="4"/>
        <v>1.0647671297301207</v>
      </c>
      <c r="L22">
        <f t="shared" si="5"/>
        <v>28895.641939960315</v>
      </c>
      <c r="M22" t="s">
        <v>236</v>
      </c>
      <c r="N22">
        <v>10</v>
      </c>
      <c r="O22" s="62">
        <v>4</v>
      </c>
      <c r="P22">
        <f t="shared" si="12"/>
        <v>0.4</v>
      </c>
      <c r="Q22">
        <f t="shared" si="7"/>
        <v>400</v>
      </c>
      <c r="R22" s="89">
        <v>0.43187999999999999</v>
      </c>
      <c r="S22">
        <f t="shared" si="13"/>
        <v>3.6</v>
      </c>
      <c r="T22" s="96">
        <v>3.6383700000000001</v>
      </c>
      <c r="U22" s="69">
        <f t="shared" si="9"/>
        <v>4.0702499999999997</v>
      </c>
      <c r="V22">
        <f>(T22/$B$8)+(R22/K22)</f>
        <v>4.0008370891285976</v>
      </c>
      <c r="W22">
        <f t="shared" si="10"/>
        <v>1.017349596928107</v>
      </c>
      <c r="X22">
        <f t="shared" si="14"/>
        <v>9.8637580436909982</v>
      </c>
    </row>
    <row r="23" spans="1:29" ht="17" thickBot="1" x14ac:dyDescent="0.25">
      <c r="A23" s="88" t="s">
        <v>237</v>
      </c>
      <c r="B23" t="s">
        <v>238</v>
      </c>
      <c r="C23">
        <v>2.7140000000000001E-2</v>
      </c>
      <c r="D23">
        <v>15.27501</v>
      </c>
      <c r="E23">
        <v>16.3767</v>
      </c>
      <c r="F23">
        <f t="shared" si="0"/>
        <v>1.1016899999999996</v>
      </c>
      <c r="G23">
        <f t="shared" si="1"/>
        <v>1.1288299999999996</v>
      </c>
      <c r="H23">
        <f t="shared" si="2"/>
        <v>1.1288299999999995E-3</v>
      </c>
      <c r="I23">
        <f t="shared" si="3"/>
        <v>27.14</v>
      </c>
      <c r="J23">
        <f>F23/$B$5</f>
        <v>1.065464216634429</v>
      </c>
      <c r="K23">
        <f t="shared" si="4"/>
        <v>1.0594724650309977</v>
      </c>
      <c r="L23">
        <f t="shared" si="5"/>
        <v>24042.592773048211</v>
      </c>
      <c r="M23" t="s">
        <v>238</v>
      </c>
      <c r="N23">
        <v>10</v>
      </c>
      <c r="O23" s="62">
        <v>4</v>
      </c>
      <c r="P23">
        <f t="shared" si="12"/>
        <v>0.4</v>
      </c>
      <c r="Q23">
        <f t="shared" si="7"/>
        <v>400</v>
      </c>
      <c r="R23" s="89">
        <v>0.43947000000000003</v>
      </c>
      <c r="S23">
        <f t="shared" si="13"/>
        <v>3.6</v>
      </c>
      <c r="T23" s="96">
        <v>3.6362999999999999</v>
      </c>
      <c r="U23" s="69">
        <f t="shared" si="9"/>
        <v>4.0757700000000003</v>
      </c>
      <c r="V23">
        <f>(T23/$B$8)+(R23/K23)</f>
        <v>4.007982593572561</v>
      </c>
      <c r="W23">
        <f t="shared" si="10"/>
        <v>1.0169130990080015</v>
      </c>
      <c r="X23">
        <f t="shared" si="14"/>
        <v>9.6624279204806971</v>
      </c>
    </row>
    <row r="24" spans="1:29" x14ac:dyDescent="0.2">
      <c r="A24" s="88" t="s">
        <v>239</v>
      </c>
      <c r="B24" t="s">
        <v>240</v>
      </c>
      <c r="C24">
        <v>1.5970000000000002E-2</v>
      </c>
      <c r="D24">
        <v>14.956</v>
      </c>
      <c r="E24">
        <v>16.067499999999999</v>
      </c>
      <c r="F24">
        <f t="shared" si="0"/>
        <v>1.1114999999999995</v>
      </c>
      <c r="G24">
        <f t="shared" si="1"/>
        <v>1.1274699999999995</v>
      </c>
      <c r="H24">
        <f t="shared" si="2"/>
        <v>1.1274699999999996E-3</v>
      </c>
      <c r="I24">
        <f t="shared" si="3"/>
        <v>15.970000000000002</v>
      </c>
      <c r="J24">
        <f>F24/$B$5</f>
        <v>1.0749516441005798</v>
      </c>
      <c r="K24">
        <f t="shared" si="4"/>
        <v>1.0488564822312192</v>
      </c>
      <c r="L24">
        <f t="shared" si="5"/>
        <v>14164.456703947784</v>
      </c>
      <c r="M24" t="s">
        <v>240</v>
      </c>
      <c r="N24">
        <v>10</v>
      </c>
      <c r="O24" s="62">
        <v>4</v>
      </c>
      <c r="P24">
        <f t="shared" si="12"/>
        <v>0.4</v>
      </c>
      <c r="Q24">
        <f t="shared" si="7"/>
        <v>400</v>
      </c>
      <c r="R24" s="89">
        <v>0.41533999999999999</v>
      </c>
      <c r="S24">
        <f t="shared" si="13"/>
        <v>3.6</v>
      </c>
      <c r="T24" s="96">
        <v>3.6321599999999998</v>
      </c>
      <c r="U24" s="69">
        <f t="shared" si="9"/>
        <v>4.0474999999999994</v>
      </c>
      <c r="V24">
        <f>(T24/$B$8)+(R24/K24)</f>
        <v>3.9850840759696151</v>
      </c>
      <c r="W24">
        <f t="shared" si="10"/>
        <v>1.0156623857465787</v>
      </c>
      <c r="X24">
        <f t="shared" si="14"/>
        <v>10.063517275767177</v>
      </c>
    </row>
    <row r="25" spans="1:29" x14ac:dyDescent="0.2">
      <c r="A25" s="88"/>
      <c r="O25" s="62">
        <v>4</v>
      </c>
      <c r="R25" s="97"/>
      <c r="T25" s="96"/>
      <c r="U25" s="69"/>
    </row>
    <row r="26" spans="1:29" x14ac:dyDescent="0.2">
      <c r="A26" s="88" t="s">
        <v>241</v>
      </c>
      <c r="B26" t="s">
        <v>242</v>
      </c>
      <c r="D26">
        <v>15.27125</v>
      </c>
      <c r="E26">
        <v>16.374559999999999</v>
      </c>
      <c r="F26">
        <f t="shared" ref="F26" si="15">E26-D26</f>
        <v>1.1033099999999987</v>
      </c>
      <c r="G26">
        <f t="shared" ref="G26" si="16">C26+F26</f>
        <v>1.1033099999999987</v>
      </c>
      <c r="H26">
        <f t="shared" si="2"/>
        <v>1.1033099999999986E-3</v>
      </c>
      <c r="I26">
        <f>C26*1000</f>
        <v>0</v>
      </c>
      <c r="J26">
        <f>F26/$B$5</f>
        <v>1.0670309477756272</v>
      </c>
      <c r="K26">
        <f t="shared" ref="K26" si="17">G26/J26</f>
        <v>1.034</v>
      </c>
      <c r="L26">
        <f t="shared" ref="L26" si="18">I26/H26</f>
        <v>0</v>
      </c>
      <c r="M26" t="s">
        <v>242</v>
      </c>
      <c r="N26">
        <v>10</v>
      </c>
      <c r="O26" s="62">
        <v>4</v>
      </c>
      <c r="P26">
        <f t="shared" ref="P26" si="19">O26/N26</f>
        <v>0.4</v>
      </c>
      <c r="Q26">
        <f t="shared" si="7"/>
        <v>400</v>
      </c>
      <c r="R26" s="98">
        <v>0.44346000000000002</v>
      </c>
      <c r="S26">
        <f t="shared" ref="S26" si="20">O26-P26</f>
        <v>3.6</v>
      </c>
      <c r="T26" s="96">
        <v>3.63592</v>
      </c>
      <c r="U26" s="69">
        <f t="shared" ref="U26" si="21">T26+R26</f>
        <v>4.0793800000000005</v>
      </c>
      <c r="V26">
        <f>(T26/$B$8)+(R26/K26)</f>
        <v>4.0216844672441345</v>
      </c>
      <c r="W26">
        <f t="shared" ref="W26" si="22">U26/V26</f>
        <v>1.0143461112441279</v>
      </c>
      <c r="X26">
        <f t="shared" ref="X26" si="23">V26/(R26/K26)</f>
        <v>9.3772194541343872</v>
      </c>
    </row>
    <row r="31" spans="1:29" x14ac:dyDescent="0.2">
      <c r="S31" s="60">
        <v>5</v>
      </c>
    </row>
    <row r="32" spans="1:29" x14ac:dyDescent="0.2">
      <c r="A32" s="119" t="s">
        <v>256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</row>
    <row r="33" spans="1:29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</row>
    <row r="34" spans="1:29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12" t="s">
        <v>200</v>
      </c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01"/>
    </row>
    <row r="35" spans="1:29" x14ac:dyDescent="0.2">
      <c r="A35" s="102" t="s">
        <v>201</v>
      </c>
      <c r="B35" s="102" t="s">
        <v>202</v>
      </c>
      <c r="C35" s="102" t="s">
        <v>203</v>
      </c>
      <c r="D35" s="102" t="s">
        <v>204</v>
      </c>
      <c r="E35" s="102" t="s">
        <v>205</v>
      </c>
      <c r="F35" s="102" t="s">
        <v>206</v>
      </c>
      <c r="G35" s="102" t="s">
        <v>207</v>
      </c>
      <c r="H35" s="102" t="s">
        <v>208</v>
      </c>
      <c r="I35" s="102" t="s">
        <v>209</v>
      </c>
      <c r="J35" s="102" t="s">
        <v>210</v>
      </c>
      <c r="K35" s="102" t="s">
        <v>49</v>
      </c>
      <c r="L35" s="102" t="s">
        <v>211</v>
      </c>
      <c r="M35" s="102"/>
      <c r="N35" s="102" t="s">
        <v>212</v>
      </c>
      <c r="O35" s="102" t="s">
        <v>213</v>
      </c>
      <c r="P35" s="102" t="s">
        <v>117</v>
      </c>
      <c r="Q35" s="102" t="s">
        <v>214</v>
      </c>
      <c r="R35" s="102" t="s">
        <v>215</v>
      </c>
      <c r="S35" s="102" t="s">
        <v>216</v>
      </c>
      <c r="T35" s="102" t="s">
        <v>217</v>
      </c>
      <c r="U35" s="102" t="s">
        <v>218</v>
      </c>
      <c r="V35" s="102" t="s">
        <v>213</v>
      </c>
      <c r="W35" s="102" t="s">
        <v>219</v>
      </c>
      <c r="X35" s="102" t="s">
        <v>125</v>
      </c>
      <c r="Y35" s="101"/>
      <c r="Z35" s="101"/>
      <c r="AA35" s="101"/>
      <c r="AB35" s="101"/>
      <c r="AC35" s="101"/>
    </row>
    <row r="36" spans="1:29" x14ac:dyDescent="0.2">
      <c r="A36" s="114">
        <v>1971</v>
      </c>
      <c r="B36" s="102" t="s">
        <v>220</v>
      </c>
      <c r="C36" s="102">
        <v>3.6760000000000001E-2</v>
      </c>
      <c r="D36" s="102">
        <v>16.49991</v>
      </c>
      <c r="E36" s="102">
        <v>17.5169</v>
      </c>
      <c r="F36" s="102">
        <f>E36-D36</f>
        <v>1.0169899999999998</v>
      </c>
      <c r="G36" s="102">
        <f>C36+F36</f>
        <v>1.0537499999999997</v>
      </c>
      <c r="H36" s="102">
        <f>G36/1000</f>
        <v>1.0537499999999998E-3</v>
      </c>
      <c r="I36" s="102">
        <f>C36*1000</f>
        <v>36.76</v>
      </c>
      <c r="J36" s="102">
        <f>F36/$B$5</f>
        <v>0.98354932301740794</v>
      </c>
      <c r="K36" s="102">
        <f>G36/J36</f>
        <v>1.0713748414438686</v>
      </c>
      <c r="L36" s="102">
        <f>I36/H36</f>
        <v>34884.934756820883</v>
      </c>
      <c r="M36" s="102"/>
      <c r="N36" s="102">
        <v>5</v>
      </c>
      <c r="O36" s="102">
        <f>J36</f>
        <v>0.98354932301740794</v>
      </c>
      <c r="P36" s="102">
        <f>O36/N36</f>
        <v>0.19670986460348158</v>
      </c>
      <c r="Q36" s="102">
        <f>P36*1000</f>
        <v>196.70986460348158</v>
      </c>
      <c r="R36" s="115">
        <v>0.2</v>
      </c>
      <c r="S36" s="102">
        <f>O36-P36</f>
        <v>0.78683945841392633</v>
      </c>
      <c r="T36" s="108">
        <v>0.78</v>
      </c>
      <c r="U36" s="116">
        <f>T36+R36</f>
        <v>0.98</v>
      </c>
      <c r="V36" s="102">
        <f>(T36/$B$8)+(R36/K36)</f>
        <v>0.95742701623575077</v>
      </c>
      <c r="W36" s="102">
        <f>U36/V36</f>
        <v>1.0235767148633406</v>
      </c>
      <c r="X36" s="102">
        <f>V36/(R36/K36)</f>
        <v>5.1288160885682679</v>
      </c>
      <c r="Y36" s="101"/>
      <c r="Z36" s="101"/>
      <c r="AA36" s="101"/>
      <c r="AB36" s="101"/>
      <c r="AC36" s="101"/>
    </row>
    <row r="37" spans="1:29" x14ac:dyDescent="0.2">
      <c r="A37" s="114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15"/>
      <c r="S37" s="102"/>
      <c r="T37" s="108"/>
      <c r="U37" s="116"/>
      <c r="V37" s="102"/>
      <c r="W37" s="102"/>
      <c r="X37" s="102"/>
      <c r="Y37" s="101"/>
      <c r="Z37" s="101"/>
      <c r="AA37" s="101"/>
      <c r="AB37" s="101"/>
      <c r="AC37" s="101"/>
    </row>
    <row r="38" spans="1:29" x14ac:dyDescent="0.2">
      <c r="A38" s="117" t="s">
        <v>221</v>
      </c>
      <c r="B38" s="118" t="s">
        <v>222</v>
      </c>
      <c r="C38" s="118">
        <v>2.9190000000000001E-2</v>
      </c>
      <c r="D38" s="118">
        <v>15.64785</v>
      </c>
      <c r="E38" s="118">
        <v>16.48396</v>
      </c>
      <c r="F38" s="118">
        <f t="shared" ref="F38:F49" si="24">E38-D38</f>
        <v>0.83610999999999969</v>
      </c>
      <c r="G38" s="118">
        <f t="shared" ref="G38:G49" si="25">C38+F38</f>
        <v>0.86529999999999974</v>
      </c>
      <c r="H38" s="118">
        <f t="shared" ref="H38:H49" si="26">G38/1000</f>
        <v>8.6529999999999973E-4</v>
      </c>
      <c r="I38" s="118">
        <f t="shared" ref="I38:I47" si="27">C38*1000</f>
        <v>29.19</v>
      </c>
      <c r="J38" s="118">
        <f>F38/$B$5</f>
        <v>0.8086170212765954</v>
      </c>
      <c r="K38" s="118">
        <f t="shared" ref="K38:K49" si="28">G38/J38</f>
        <v>1.0700986712274703</v>
      </c>
      <c r="L38" s="118">
        <f t="shared" ref="L38:L49" si="29">I38/H38</f>
        <v>33733.965098809676</v>
      </c>
      <c r="M38" s="118"/>
      <c r="N38" s="118">
        <v>10</v>
      </c>
      <c r="O38" s="118">
        <f t="shared" ref="O38:O47" si="30">J38</f>
        <v>0.8086170212765954</v>
      </c>
      <c r="P38" s="118">
        <f t="shared" ref="P38:P49" si="31">O38/N38</f>
        <v>8.0861702127659543E-2</v>
      </c>
      <c r="Q38" s="118">
        <f t="shared" ref="Q38:Q49" si="32">P38*1000</f>
        <v>80.861702127659541</v>
      </c>
      <c r="R38" s="118">
        <v>0.17752999999999999</v>
      </c>
      <c r="S38" s="118">
        <f t="shared" ref="S38:S49" si="33">O38-P38</f>
        <v>0.72775531914893588</v>
      </c>
      <c r="T38" s="110">
        <v>0.65227000000000002</v>
      </c>
      <c r="U38" s="110">
        <f t="shared" ref="U38:U49" si="34">T38+R38</f>
        <v>0.82979999999999998</v>
      </c>
      <c r="V38" s="118">
        <f>(T38/$B$8)+(R38/K38)</f>
        <v>0.81043616226760529</v>
      </c>
      <c r="W38" s="118">
        <f t="shared" ref="W38:W49" si="35">U38/V38</f>
        <v>1.0238931067417014</v>
      </c>
      <c r="X38" s="118">
        <f t="shared" ref="X38:X49" si="36">V38/(R38/K38)</f>
        <v>4.8850710322607718</v>
      </c>
      <c r="Y38" s="109"/>
      <c r="Z38" s="109"/>
      <c r="AA38" s="109"/>
      <c r="AB38" s="109"/>
      <c r="AC38" s="109"/>
    </row>
    <row r="39" spans="1:29" x14ac:dyDescent="0.2">
      <c r="A39" s="114" t="s">
        <v>223</v>
      </c>
      <c r="B39" s="102" t="s">
        <v>224</v>
      </c>
      <c r="C39" s="102">
        <v>1.4800000000000001E-2</v>
      </c>
      <c r="D39" s="102">
        <v>16.54748</v>
      </c>
      <c r="E39" s="102">
        <v>17.650749999999999</v>
      </c>
      <c r="F39" s="102">
        <f t="shared" si="24"/>
        <v>1.1032699999999984</v>
      </c>
      <c r="G39" s="102">
        <f t="shared" si="25"/>
        <v>1.1180699999999983</v>
      </c>
      <c r="H39" s="102">
        <f t="shared" si="26"/>
        <v>1.1180699999999984E-3</v>
      </c>
      <c r="I39" s="102">
        <f t="shared" si="27"/>
        <v>14.8</v>
      </c>
      <c r="J39" s="102">
        <f>F39/$B$5</f>
        <v>1.0669922630560913</v>
      </c>
      <c r="K39" s="102">
        <f t="shared" si="28"/>
        <v>1.0478707659956312</v>
      </c>
      <c r="L39" s="102">
        <f t="shared" si="29"/>
        <v>13237.096067330331</v>
      </c>
      <c r="M39" s="102"/>
      <c r="N39" s="102">
        <v>300</v>
      </c>
      <c r="O39" s="102">
        <f t="shared" si="30"/>
        <v>1.0669922630560913</v>
      </c>
      <c r="P39" s="102">
        <f>O39/N39</f>
        <v>3.5566408768536377E-3</v>
      </c>
      <c r="Q39" s="102">
        <f t="shared" si="32"/>
        <v>3.5566408768536375</v>
      </c>
      <c r="R39" s="115">
        <v>0.2</v>
      </c>
      <c r="S39" s="102">
        <f>5-P39</f>
        <v>4.9964433591231465</v>
      </c>
      <c r="T39" s="108">
        <v>4.99</v>
      </c>
      <c r="U39" s="116">
        <f t="shared" si="34"/>
        <v>5.19</v>
      </c>
      <c r="V39" s="102">
        <f>(T39/$B$8)+(R39/K39)</f>
        <v>5.1216932704604439</v>
      </c>
      <c r="W39" s="102">
        <f t="shared" si="35"/>
        <v>1.0133367474256059</v>
      </c>
      <c r="X39" s="102">
        <f>V39/(R39/K39)</f>
        <v>26.834363252560273</v>
      </c>
      <c r="Y39" s="101"/>
      <c r="Z39" s="101"/>
      <c r="AA39" s="101"/>
      <c r="AB39" s="101"/>
      <c r="AC39" s="101"/>
    </row>
    <row r="40" spans="1:29" x14ac:dyDescent="0.2">
      <c r="A40" s="114" t="s">
        <v>225</v>
      </c>
      <c r="B40" s="102" t="s">
        <v>226</v>
      </c>
      <c r="C40" s="102">
        <v>8.3800000000000003E-3</v>
      </c>
      <c r="D40" s="102">
        <v>16.735130000000002</v>
      </c>
      <c r="E40" s="102">
        <v>17.846769999999999</v>
      </c>
      <c r="F40" s="102">
        <f t="shared" si="24"/>
        <v>1.1116399999999977</v>
      </c>
      <c r="G40" s="102">
        <f t="shared" si="25"/>
        <v>1.1200199999999978</v>
      </c>
      <c r="H40" s="102">
        <f t="shared" si="26"/>
        <v>1.1200199999999978E-3</v>
      </c>
      <c r="I40" s="102">
        <f t="shared" si="27"/>
        <v>8.3800000000000008</v>
      </c>
      <c r="J40" s="102">
        <f>F40/$B$5</f>
        <v>1.0750870406189532</v>
      </c>
      <c r="K40" s="102">
        <f t="shared" si="28"/>
        <v>1.041794717714368</v>
      </c>
      <c r="L40" s="102">
        <f t="shared" si="29"/>
        <v>7482.0092498348395</v>
      </c>
      <c r="M40" s="102"/>
      <c r="N40" s="102">
        <v>5</v>
      </c>
      <c r="O40" s="102">
        <f t="shared" si="30"/>
        <v>1.0750870406189532</v>
      </c>
      <c r="P40" s="102">
        <f t="shared" si="31"/>
        <v>0.21501740812379064</v>
      </c>
      <c r="Q40" s="102">
        <f t="shared" si="32"/>
        <v>215.01740812379063</v>
      </c>
      <c r="R40" s="115">
        <v>0.2</v>
      </c>
      <c r="S40" s="102">
        <f t="shared" si="33"/>
        <v>0.86006963249516255</v>
      </c>
      <c r="T40" s="108">
        <v>0.78</v>
      </c>
      <c r="U40" s="116">
        <f t="shared" si="34"/>
        <v>0.98</v>
      </c>
      <c r="V40" s="102">
        <f>(T40/$B$8)+(R40/K40)</f>
        <v>0.96272738867423935</v>
      </c>
      <c r="W40" s="102">
        <f t="shared" si="35"/>
        <v>1.0179413316053536</v>
      </c>
      <c r="X40" s="102">
        <f t="shared" si="36"/>
        <v>5.0148215405988488</v>
      </c>
      <c r="Y40" s="101"/>
      <c r="Z40" s="101"/>
      <c r="AA40" s="101"/>
      <c r="AB40" s="101"/>
      <c r="AC40" s="101"/>
    </row>
    <row r="41" spans="1:29" x14ac:dyDescent="0.2">
      <c r="A41" s="114" t="s">
        <v>227</v>
      </c>
      <c r="B41" s="102" t="s">
        <v>228</v>
      </c>
      <c r="C41" s="102">
        <v>5.0000000000000001E-4</v>
      </c>
      <c r="D41" s="102">
        <v>15.23982</v>
      </c>
      <c r="E41" s="102">
        <v>16.346520000000002</v>
      </c>
      <c r="F41" s="102">
        <f t="shared" si="24"/>
        <v>1.1067000000000018</v>
      </c>
      <c r="G41" s="102">
        <f t="shared" si="25"/>
        <v>1.1072000000000017</v>
      </c>
      <c r="H41" s="102">
        <f t="shared" si="26"/>
        <v>1.1072000000000018E-3</v>
      </c>
      <c r="I41" s="102">
        <f t="shared" si="27"/>
        <v>0.5</v>
      </c>
      <c r="J41" s="102">
        <f>F41/$B$5</f>
        <v>1.070309477756288</v>
      </c>
      <c r="K41" s="102">
        <f t="shared" si="28"/>
        <v>1.0344671546037769</v>
      </c>
      <c r="L41" s="102">
        <f t="shared" si="29"/>
        <v>451.58959537572184</v>
      </c>
      <c r="M41" s="102"/>
      <c r="N41" s="102">
        <v>5</v>
      </c>
      <c r="O41" s="102">
        <f t="shared" si="30"/>
        <v>1.070309477756288</v>
      </c>
      <c r="P41" s="102">
        <f t="shared" si="31"/>
        <v>0.2140618955512576</v>
      </c>
      <c r="Q41" s="102">
        <f t="shared" si="32"/>
        <v>214.06189555125761</v>
      </c>
      <c r="R41" s="115">
        <v>0.2</v>
      </c>
      <c r="S41" s="102">
        <f t="shared" si="33"/>
        <v>0.85624758220503039</v>
      </c>
      <c r="T41" s="108">
        <v>0.78</v>
      </c>
      <c r="U41" s="116">
        <f t="shared" si="34"/>
        <v>0.98</v>
      </c>
      <c r="V41" s="102">
        <f>(T41/$B$8)+(R41/K41)</f>
        <v>0.96408723773699734</v>
      </c>
      <c r="W41" s="102">
        <f t="shared" si="35"/>
        <v>1.0165055211189753</v>
      </c>
      <c r="X41" s="102">
        <f t="shared" si="36"/>
        <v>4.9865829080580335</v>
      </c>
      <c r="Y41" s="101"/>
      <c r="Z41" s="101"/>
      <c r="AA41" s="101"/>
      <c r="AB41" s="101"/>
      <c r="AC41" s="101"/>
    </row>
    <row r="42" spans="1:29" x14ac:dyDescent="0.2">
      <c r="A42" s="114" t="s">
        <v>229</v>
      </c>
      <c r="B42" s="102" t="s">
        <v>230</v>
      </c>
      <c r="C42" s="102">
        <v>1.6809999999999999E-2</v>
      </c>
      <c r="D42" s="102">
        <v>15.23282</v>
      </c>
      <c r="E42" s="102">
        <v>16.34205</v>
      </c>
      <c r="F42" s="102">
        <f t="shared" si="24"/>
        <v>1.1092300000000002</v>
      </c>
      <c r="G42" s="102">
        <f t="shared" si="25"/>
        <v>1.1260400000000002</v>
      </c>
      <c r="H42" s="102">
        <f t="shared" si="26"/>
        <v>1.1260400000000002E-3</v>
      </c>
      <c r="I42" s="102">
        <f t="shared" si="27"/>
        <v>16.809999999999999</v>
      </c>
      <c r="J42" s="102">
        <f>F42/$B$5</f>
        <v>1.0727562862669247</v>
      </c>
      <c r="K42" s="102">
        <f t="shared" si="28"/>
        <v>1.0496699151663766</v>
      </c>
      <c r="L42" s="102">
        <f t="shared" si="29"/>
        <v>14928.421725693577</v>
      </c>
      <c r="M42" s="102"/>
      <c r="N42" s="102">
        <v>5</v>
      </c>
      <c r="O42" s="102">
        <f t="shared" si="30"/>
        <v>1.0727562862669247</v>
      </c>
      <c r="P42" s="102">
        <f t="shared" si="31"/>
        <v>0.21455125725338492</v>
      </c>
      <c r="Q42" s="102">
        <f t="shared" si="32"/>
        <v>214.55125725338493</v>
      </c>
      <c r="R42" s="115">
        <v>0.2</v>
      </c>
      <c r="S42" s="102">
        <f t="shared" si="33"/>
        <v>0.85820502901353968</v>
      </c>
      <c r="T42" s="108">
        <v>0.78</v>
      </c>
      <c r="U42" s="116">
        <f t="shared" si="34"/>
        <v>0.98</v>
      </c>
      <c r="V42" s="102">
        <f>(T42/$B$8)+(R42/K42)</f>
        <v>0.96128707678335756</v>
      </c>
      <c r="W42" s="102">
        <f t="shared" si="35"/>
        <v>1.0194665294776033</v>
      </c>
      <c r="X42" s="102">
        <f t="shared" si="36"/>
        <v>5.0451706216886052</v>
      </c>
      <c r="Y42" s="101"/>
      <c r="Z42" s="101"/>
      <c r="AA42" s="101"/>
      <c r="AB42" s="101"/>
      <c r="AC42" s="101"/>
    </row>
    <row r="43" spans="1:29" x14ac:dyDescent="0.2">
      <c r="A43" s="114" t="s">
        <v>231</v>
      </c>
      <c r="B43" s="102" t="s">
        <v>232</v>
      </c>
      <c r="C43" s="102">
        <v>1.107E-2</v>
      </c>
      <c r="D43" s="102">
        <v>15.463279999999999</v>
      </c>
      <c r="E43" s="102">
        <v>16.572320000000001</v>
      </c>
      <c r="F43" s="102">
        <f t="shared" si="24"/>
        <v>1.109040000000002</v>
      </c>
      <c r="G43" s="102">
        <f t="shared" si="25"/>
        <v>1.1201100000000019</v>
      </c>
      <c r="H43" s="102">
        <f t="shared" si="26"/>
        <v>1.1201100000000019E-3</v>
      </c>
      <c r="I43" s="102">
        <f t="shared" si="27"/>
        <v>11.07</v>
      </c>
      <c r="J43" s="102">
        <f>F43/$B$5</f>
        <v>1.0725725338491314</v>
      </c>
      <c r="K43" s="102">
        <f t="shared" si="28"/>
        <v>1.0443209803072928</v>
      </c>
      <c r="L43" s="102">
        <f t="shared" si="29"/>
        <v>9882.9579237753278</v>
      </c>
      <c r="M43" s="102"/>
      <c r="N43" s="102">
        <v>5</v>
      </c>
      <c r="O43" s="102">
        <f t="shared" si="30"/>
        <v>1.0725725338491314</v>
      </c>
      <c r="P43" s="102">
        <f t="shared" si="31"/>
        <v>0.21451450676982628</v>
      </c>
      <c r="Q43" s="102">
        <f t="shared" si="32"/>
        <v>214.51450676982628</v>
      </c>
      <c r="R43" s="115">
        <v>0.2</v>
      </c>
      <c r="S43" s="102">
        <f t="shared" si="33"/>
        <v>0.85805802707930512</v>
      </c>
      <c r="T43" s="108">
        <v>0.78</v>
      </c>
      <c r="U43" s="116">
        <f t="shared" si="34"/>
        <v>0.98</v>
      </c>
      <c r="V43" s="102">
        <f>(T43/$B$8)+(R43/K43)</f>
        <v>0.96226298854388337</v>
      </c>
      <c r="W43" s="102">
        <f t="shared" si="35"/>
        <v>1.0184326027991129</v>
      </c>
      <c r="X43" s="102">
        <f t="shared" si="36"/>
        <v>5.024557137547867</v>
      </c>
      <c r="Y43" s="101"/>
      <c r="Z43" s="101"/>
      <c r="AA43" s="101"/>
      <c r="AB43" s="101"/>
      <c r="AC43" s="101"/>
    </row>
    <row r="44" spans="1:29" x14ac:dyDescent="0.2">
      <c r="A44" s="114" t="s">
        <v>233</v>
      </c>
      <c r="B44" s="102" t="s">
        <v>234</v>
      </c>
      <c r="C44" s="102">
        <v>2.3449999999999999E-2</v>
      </c>
      <c r="D44" s="102">
        <v>15.17639</v>
      </c>
      <c r="E44" s="102">
        <v>16.273990000000001</v>
      </c>
      <c r="F44" s="102">
        <f t="shared" si="24"/>
        <v>1.0976000000000017</v>
      </c>
      <c r="G44" s="102">
        <f t="shared" si="25"/>
        <v>1.1210500000000017</v>
      </c>
      <c r="H44" s="102">
        <f t="shared" si="26"/>
        <v>1.1210500000000017E-3</v>
      </c>
      <c r="I44" s="102">
        <f t="shared" si="27"/>
        <v>23.45</v>
      </c>
      <c r="J44" s="102">
        <f>F44/$B$5</f>
        <v>1.0615087040618971</v>
      </c>
      <c r="K44" s="102">
        <f t="shared" si="28"/>
        <v>1.0560911989795918</v>
      </c>
      <c r="L44" s="102">
        <f t="shared" si="29"/>
        <v>20917.889478613768</v>
      </c>
      <c r="M44" s="102"/>
      <c r="N44" s="102">
        <v>5</v>
      </c>
      <c r="O44" s="102">
        <f t="shared" si="30"/>
        <v>1.0615087040618971</v>
      </c>
      <c r="P44" s="102">
        <f t="shared" si="31"/>
        <v>0.21230174081237943</v>
      </c>
      <c r="Q44" s="102">
        <f t="shared" si="32"/>
        <v>212.30174081237942</v>
      </c>
      <c r="R44" s="115">
        <v>0.2</v>
      </c>
      <c r="S44" s="102">
        <f t="shared" si="33"/>
        <v>0.84920696324951772</v>
      </c>
      <c r="T44" s="108">
        <v>0.78</v>
      </c>
      <c r="U44" s="116">
        <f t="shared" si="34"/>
        <v>0.98</v>
      </c>
      <c r="V44" s="102">
        <f>(T44/$B$8)+(R44/K44)</f>
        <v>0.9601285723824059</v>
      </c>
      <c r="W44" s="102">
        <f t="shared" si="35"/>
        <v>1.0206966318774227</v>
      </c>
      <c r="X44" s="102">
        <f t="shared" si="36"/>
        <v>5.0699166759094947</v>
      </c>
      <c r="Y44" s="101"/>
      <c r="Z44" s="101"/>
      <c r="AA44" s="101"/>
      <c r="AB44" s="101"/>
      <c r="AC44" s="101"/>
    </row>
    <row r="45" spans="1:29" x14ac:dyDescent="0.2">
      <c r="A45" s="114" t="s">
        <v>235</v>
      </c>
      <c r="B45" s="102" t="s">
        <v>236</v>
      </c>
      <c r="C45" s="102">
        <v>3.2899999999999999E-2</v>
      </c>
      <c r="D45" s="102">
        <v>16.479669999999999</v>
      </c>
      <c r="E45" s="102">
        <v>17.585349999999998</v>
      </c>
      <c r="F45" s="102">
        <f t="shared" si="24"/>
        <v>1.1056799999999996</v>
      </c>
      <c r="G45" s="102">
        <f t="shared" si="25"/>
        <v>1.1385799999999995</v>
      </c>
      <c r="H45" s="102">
        <f t="shared" si="26"/>
        <v>1.1385799999999995E-3</v>
      </c>
      <c r="I45" s="102">
        <f t="shared" si="27"/>
        <v>32.9</v>
      </c>
      <c r="J45" s="102">
        <f>F45/$B$5</f>
        <v>1.0693230174081234</v>
      </c>
      <c r="K45" s="102">
        <f t="shared" si="28"/>
        <v>1.0647671297301207</v>
      </c>
      <c r="L45" s="102">
        <f t="shared" si="29"/>
        <v>28895.641939960315</v>
      </c>
      <c r="M45" s="102"/>
      <c r="N45" s="102">
        <v>5</v>
      </c>
      <c r="O45" s="102">
        <f t="shared" si="30"/>
        <v>1.0693230174081234</v>
      </c>
      <c r="P45" s="102">
        <f t="shared" si="31"/>
        <v>0.21386460348162467</v>
      </c>
      <c r="Q45" s="102">
        <f t="shared" si="32"/>
        <v>213.86460348162467</v>
      </c>
      <c r="R45" s="115">
        <v>0.2</v>
      </c>
      <c r="S45" s="102">
        <f t="shared" si="33"/>
        <v>0.85545841392649868</v>
      </c>
      <c r="T45" s="108">
        <v>0.78</v>
      </c>
      <c r="U45" s="116">
        <f t="shared" si="34"/>
        <v>0.98</v>
      </c>
      <c r="V45" s="102">
        <f>(T45/$B$8)+(R45/K45)</f>
        <v>0.95858548679994038</v>
      </c>
      <c r="W45" s="102">
        <f t="shared" si="35"/>
        <v>1.0223397010438244</v>
      </c>
      <c r="X45" s="102">
        <f t="shared" si="36"/>
        <v>5.1033515869046147</v>
      </c>
      <c r="Y45" s="101"/>
      <c r="Z45" s="101"/>
      <c r="AA45" s="101"/>
      <c r="AB45" s="101"/>
      <c r="AC45" s="101"/>
    </row>
    <row r="46" spans="1:29" x14ac:dyDescent="0.2">
      <c r="A46" s="114" t="s">
        <v>237</v>
      </c>
      <c r="B46" s="102" t="s">
        <v>238</v>
      </c>
      <c r="C46" s="102">
        <v>2.7140000000000001E-2</v>
      </c>
      <c r="D46" s="102">
        <v>15.27501</v>
      </c>
      <c r="E46" s="102">
        <v>16.3767</v>
      </c>
      <c r="F46" s="102">
        <f t="shared" si="24"/>
        <v>1.1016899999999996</v>
      </c>
      <c r="G46" s="102">
        <f t="shared" si="25"/>
        <v>1.1288299999999996</v>
      </c>
      <c r="H46" s="102">
        <f t="shared" si="26"/>
        <v>1.1288299999999995E-3</v>
      </c>
      <c r="I46" s="102">
        <f t="shared" si="27"/>
        <v>27.14</v>
      </c>
      <c r="J46" s="102">
        <f>F46/$B$5</f>
        <v>1.065464216634429</v>
      </c>
      <c r="K46" s="102">
        <f t="shared" si="28"/>
        <v>1.0594724650309977</v>
      </c>
      <c r="L46" s="102">
        <f t="shared" si="29"/>
        <v>24042.592773048211</v>
      </c>
      <c r="M46" s="102"/>
      <c r="N46" s="102">
        <v>5</v>
      </c>
      <c r="O46" s="102">
        <f t="shared" si="30"/>
        <v>1.065464216634429</v>
      </c>
      <c r="P46" s="102">
        <f t="shared" si="31"/>
        <v>0.2130928433268858</v>
      </c>
      <c r="Q46" s="102">
        <f t="shared" si="32"/>
        <v>213.0928433268858</v>
      </c>
      <c r="R46" s="115">
        <v>0.2</v>
      </c>
      <c r="S46" s="102">
        <f t="shared" si="33"/>
        <v>0.8523713733075432</v>
      </c>
      <c r="T46" s="108">
        <v>0.78</v>
      </c>
      <c r="U46" s="116">
        <f t="shared" si="34"/>
        <v>0.98</v>
      </c>
      <c r="V46" s="102">
        <f>(T46/$B$8)+(R46/K46)</f>
        <v>0.9595241810295172</v>
      </c>
      <c r="W46" s="102">
        <f t="shared" si="35"/>
        <v>1.0213395549328557</v>
      </c>
      <c r="X46" s="102">
        <f t="shared" si="36"/>
        <v>5.0829472466609591</v>
      </c>
      <c r="Y46" s="101"/>
      <c r="Z46" s="101"/>
      <c r="AA46" s="101"/>
      <c r="AB46" s="101"/>
      <c r="AC46" s="101"/>
    </row>
    <row r="47" spans="1:29" x14ac:dyDescent="0.2">
      <c r="A47" s="114" t="s">
        <v>239</v>
      </c>
      <c r="B47" s="102" t="s">
        <v>240</v>
      </c>
      <c r="C47" s="102">
        <v>1.5970000000000002E-2</v>
      </c>
      <c r="D47" s="102">
        <v>14.956</v>
      </c>
      <c r="E47" s="102">
        <v>16.067499999999999</v>
      </c>
      <c r="F47" s="102">
        <f t="shared" si="24"/>
        <v>1.1114999999999995</v>
      </c>
      <c r="G47" s="102">
        <f t="shared" si="25"/>
        <v>1.1274699999999995</v>
      </c>
      <c r="H47" s="102">
        <f t="shared" si="26"/>
        <v>1.1274699999999996E-3</v>
      </c>
      <c r="I47" s="102">
        <f t="shared" si="27"/>
        <v>15.970000000000002</v>
      </c>
      <c r="J47" s="102">
        <f>F47/$B$5</f>
        <v>1.0749516441005798</v>
      </c>
      <c r="K47" s="102">
        <f t="shared" si="28"/>
        <v>1.0488564822312192</v>
      </c>
      <c r="L47" s="102">
        <f t="shared" si="29"/>
        <v>14164.456703947784</v>
      </c>
      <c r="M47" s="102"/>
      <c r="N47" s="102">
        <v>5</v>
      </c>
      <c r="O47" s="102">
        <f t="shared" si="30"/>
        <v>1.0749516441005798</v>
      </c>
      <c r="P47" s="102">
        <f t="shared" si="31"/>
        <v>0.21499032882011596</v>
      </c>
      <c r="Q47" s="102">
        <f t="shared" si="32"/>
        <v>214.99032882011596</v>
      </c>
      <c r="R47" s="115">
        <v>0.2</v>
      </c>
      <c r="S47" s="102">
        <f t="shared" si="33"/>
        <v>0.85996131528046382</v>
      </c>
      <c r="T47" s="108">
        <v>0.78</v>
      </c>
      <c r="U47" s="116">
        <f t="shared" si="34"/>
        <v>0.98</v>
      </c>
      <c r="V47" s="102">
        <f>(T47/$B$8)+(R47/K47)</f>
        <v>0.9614348456463645</v>
      </c>
      <c r="W47" s="102">
        <f t="shared" si="35"/>
        <v>1.0193098413664778</v>
      </c>
      <c r="X47" s="102">
        <f t="shared" si="36"/>
        <v>5.0420358504958047</v>
      </c>
      <c r="Y47" s="101"/>
      <c r="Z47" s="101"/>
      <c r="AA47" s="101"/>
      <c r="AB47" s="101"/>
      <c r="AC47" s="101"/>
    </row>
    <row r="48" spans="1:29" x14ac:dyDescent="0.2">
      <c r="A48" s="114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15"/>
      <c r="S48" s="102"/>
      <c r="T48" s="108"/>
      <c r="U48" s="116"/>
      <c r="V48" s="102"/>
      <c r="W48" s="102"/>
      <c r="X48" s="102"/>
      <c r="Y48" s="101"/>
      <c r="Z48" s="101"/>
      <c r="AA48" s="101"/>
      <c r="AB48" s="101"/>
      <c r="AC48" s="101"/>
    </row>
    <row r="49" spans="1:29" x14ac:dyDescent="0.2">
      <c r="A49" s="114" t="s">
        <v>241</v>
      </c>
      <c r="B49" s="102" t="s">
        <v>242</v>
      </c>
      <c r="C49" s="102"/>
      <c r="D49" s="102">
        <v>15.27125</v>
      </c>
      <c r="E49" s="102">
        <v>16.374559999999999</v>
      </c>
      <c r="F49" s="102">
        <f t="shared" si="24"/>
        <v>1.1033099999999987</v>
      </c>
      <c r="G49" s="102">
        <f t="shared" si="25"/>
        <v>1.1033099999999987</v>
      </c>
      <c r="H49" s="102">
        <f t="shared" si="26"/>
        <v>1.1033099999999986E-3</v>
      </c>
      <c r="I49" s="102">
        <f>C49*1000</f>
        <v>0</v>
      </c>
      <c r="J49" s="102">
        <f>F49/$B$5</f>
        <v>1.0670309477756272</v>
      </c>
      <c r="K49" s="102">
        <f t="shared" si="28"/>
        <v>1.034</v>
      </c>
      <c r="L49" s="102">
        <f t="shared" si="29"/>
        <v>0</v>
      </c>
      <c r="M49" s="102"/>
      <c r="N49" s="102">
        <v>5</v>
      </c>
      <c r="O49" s="102">
        <f>J49</f>
        <v>1.0670309477756272</v>
      </c>
      <c r="P49" s="102">
        <f t="shared" si="31"/>
        <v>0.21340618955512544</v>
      </c>
      <c r="Q49" s="102">
        <f t="shared" si="32"/>
        <v>213.40618955512545</v>
      </c>
      <c r="R49" s="115">
        <v>0.2</v>
      </c>
      <c r="S49" s="102">
        <f t="shared" si="33"/>
        <v>0.85362475822050177</v>
      </c>
      <c r="T49" s="108">
        <v>0.78</v>
      </c>
      <c r="U49" s="116">
        <f t="shared" si="34"/>
        <v>0.98</v>
      </c>
      <c r="V49" s="102">
        <f>(T49/$B$8)+(R49/K49)</f>
        <v>0.9641745858212093</v>
      </c>
      <c r="W49" s="102">
        <f t="shared" si="35"/>
        <v>1.0164134321849105</v>
      </c>
      <c r="X49" s="102">
        <f t="shared" si="36"/>
        <v>4.9847826086956513</v>
      </c>
      <c r="Y49" s="101"/>
      <c r="Z49" s="101"/>
      <c r="AA49" s="101"/>
      <c r="AB49" s="101"/>
      <c r="AC49" s="101"/>
    </row>
    <row r="50" spans="1:29" x14ac:dyDescent="0.2">
      <c r="A50" s="113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</row>
    <row r="51" spans="1:29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</row>
    <row r="52" spans="1:29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</row>
    <row r="53" spans="1:29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</row>
    <row r="54" spans="1:29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</row>
    <row r="55" spans="1:29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042A-21B4-F64F-97F1-BF74CBEFFBD9}">
  <dimension ref="A1:G19"/>
  <sheetViews>
    <sheetView workbookViewId="0">
      <selection activeCell="J14" sqref="J14"/>
    </sheetView>
  </sheetViews>
  <sheetFormatPr baseColWidth="10" defaultRowHeight="16" x14ac:dyDescent="0.2"/>
  <cols>
    <col min="2" max="2" width="12.6640625" bestFit="1" customWidth="1"/>
    <col min="5" max="5" width="17.5" bestFit="1" customWidth="1"/>
    <col min="6" max="6" width="17.1640625" bestFit="1" customWidth="1"/>
  </cols>
  <sheetData>
    <row r="1" spans="1:7" x14ac:dyDescent="0.2">
      <c r="A1" t="s">
        <v>249</v>
      </c>
      <c r="D1" s="103"/>
      <c r="E1" s="103"/>
      <c r="F1" s="103"/>
      <c r="G1" s="103"/>
    </row>
    <row r="2" spans="1:7" x14ac:dyDescent="0.2">
      <c r="D2" s="103"/>
      <c r="E2" s="104"/>
      <c r="F2" s="104"/>
      <c r="G2" s="103"/>
    </row>
    <row r="3" spans="1:7" x14ac:dyDescent="0.2">
      <c r="A3" s="99" t="s">
        <v>222</v>
      </c>
      <c r="B3" s="100">
        <v>632.93333222508704</v>
      </c>
      <c r="D3" s="103"/>
      <c r="E3" s="103"/>
      <c r="F3" s="105"/>
      <c r="G3" s="103"/>
    </row>
    <row r="4" spans="1:7" x14ac:dyDescent="0.2">
      <c r="A4" t="s">
        <v>224</v>
      </c>
      <c r="B4" s="100">
        <v>677.76605706053783</v>
      </c>
      <c r="D4" s="103"/>
      <c r="E4" s="103"/>
      <c r="F4" s="105"/>
      <c r="G4" s="103"/>
    </row>
    <row r="5" spans="1:7" x14ac:dyDescent="0.2">
      <c r="A5" t="s">
        <v>226</v>
      </c>
      <c r="B5" s="100">
        <v>1218.10833937128</v>
      </c>
      <c r="D5" s="103"/>
      <c r="E5" s="103"/>
      <c r="F5" s="106"/>
      <c r="G5" s="103"/>
    </row>
    <row r="6" spans="1:7" x14ac:dyDescent="0.2">
      <c r="A6" t="s">
        <v>228</v>
      </c>
      <c r="B6" s="100">
        <v>20634.344171791097</v>
      </c>
      <c r="D6" s="103"/>
      <c r="E6" s="103"/>
      <c r="F6" s="107"/>
      <c r="G6" s="103"/>
    </row>
    <row r="7" spans="1:7" x14ac:dyDescent="0.2">
      <c r="A7" t="s">
        <v>230</v>
      </c>
      <c r="B7" s="100">
        <v>607.80673630373951</v>
      </c>
      <c r="D7" s="103"/>
      <c r="E7" s="103"/>
      <c r="F7" s="105"/>
      <c r="G7" s="103"/>
    </row>
    <row r="8" spans="1:7" x14ac:dyDescent="0.2">
      <c r="A8" t="s">
        <v>232</v>
      </c>
      <c r="B8" s="100">
        <v>918.18341748837008</v>
      </c>
      <c r="D8" s="103"/>
      <c r="E8" s="103"/>
      <c r="F8" s="105"/>
      <c r="G8" s="103"/>
    </row>
    <row r="9" spans="1:7" x14ac:dyDescent="0.2">
      <c r="A9" t="s">
        <v>234</v>
      </c>
      <c r="B9" s="100">
        <v>437.04670685791228</v>
      </c>
      <c r="D9" s="103"/>
      <c r="E9" s="103"/>
      <c r="F9" s="103"/>
      <c r="G9" s="103"/>
    </row>
    <row r="10" spans="1:7" x14ac:dyDescent="0.2">
      <c r="A10" t="s">
        <v>236</v>
      </c>
      <c r="B10" s="100">
        <v>320.5940277891583</v>
      </c>
      <c r="D10" s="103"/>
      <c r="E10" s="103"/>
      <c r="F10" s="103"/>
      <c r="G10" s="103"/>
    </row>
    <row r="11" spans="1:7" x14ac:dyDescent="0.2">
      <c r="A11" t="s">
        <v>238</v>
      </c>
      <c r="B11" s="100">
        <v>379.32834174950631</v>
      </c>
      <c r="D11" s="103"/>
      <c r="E11" s="103"/>
      <c r="F11" s="103"/>
      <c r="G11" s="103"/>
    </row>
    <row r="12" spans="1:7" x14ac:dyDescent="0.2">
      <c r="A12" t="s">
        <v>240</v>
      </c>
      <c r="B12" s="100">
        <v>677.38224427179159</v>
      </c>
      <c r="D12" s="103"/>
      <c r="E12" s="103"/>
      <c r="F12" s="103"/>
      <c r="G12" s="103"/>
    </row>
    <row r="13" spans="1:7" x14ac:dyDescent="0.2">
      <c r="A13" t="s">
        <v>242</v>
      </c>
      <c r="B13" s="100">
        <v>9.3772194541343872</v>
      </c>
    </row>
    <row r="14" spans="1:7" x14ac:dyDescent="0.2">
      <c r="A14" t="s">
        <v>250</v>
      </c>
      <c r="B14" s="46">
        <v>2109497.4795344551</v>
      </c>
    </row>
    <row r="15" spans="1:7" x14ac:dyDescent="0.2">
      <c r="A15" t="s">
        <v>251</v>
      </c>
      <c r="B15" s="46">
        <v>208118.06805422367</v>
      </c>
    </row>
    <row r="16" spans="1:7" x14ac:dyDescent="0.2">
      <c r="A16" t="s">
        <v>252</v>
      </c>
      <c r="B16" s="46">
        <v>20567.954554486219</v>
      </c>
    </row>
    <row r="17" spans="1:2" x14ac:dyDescent="0.2">
      <c r="A17" t="s">
        <v>253</v>
      </c>
      <c r="B17" s="46">
        <v>1845.5852474950711</v>
      </c>
    </row>
    <row r="18" spans="1:2" x14ac:dyDescent="0.2">
      <c r="A18" t="s">
        <v>254</v>
      </c>
      <c r="B18" s="46">
        <v>914.06267193131475</v>
      </c>
    </row>
    <row r="19" spans="1:2" x14ac:dyDescent="0.2">
      <c r="A19" t="s">
        <v>255</v>
      </c>
      <c r="B19" s="46">
        <v>19610.184056776965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Solution std set B conc</vt:lpstr>
      <vt:lpstr>Solution std set A conc</vt:lpstr>
      <vt:lpstr>Calibration stds (sol set)</vt:lpstr>
      <vt:lpstr>Beech Val</vt:lpstr>
      <vt:lpstr>Unknowns</vt:lpstr>
      <vt:lpstr>Total 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2021-12-13T05:23:36Z</dcterms:created>
  <dcterms:modified xsi:type="dcterms:W3CDTF">2021-12-13T05:36:37Z</dcterms:modified>
</cp:coreProperties>
</file>