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cto\Box\Downloads\"/>
    </mc:Choice>
  </mc:AlternateContent>
  <xr:revisionPtr revIDLastSave="0" documentId="13_ncr:1_{FA534BB5-2761-4613-902A-EA635522BCA5}" xr6:coauthVersionLast="45" xr6:coauthVersionMax="45" xr10:uidLastSave="{00000000-0000-0000-0000-000000000000}"/>
  <bookViews>
    <workbookView xWindow="28680" yWindow="-120" windowWidth="20730" windowHeight="11160" tabRatio="681" firstSheet="4" activeTab="4" xr2:uid="{00000000-000D-0000-FFFF-FFFF00000000}"/>
  </bookViews>
  <sheets>
    <sheet name="Acid digest calculations" sheetId="9" r:id="rId1"/>
    <sheet name="Strong Acid Digests &amp; Dilutions" sheetId="7" r:id="rId2"/>
    <sheet name="Weak Acid Digests &amp; Dilutions" sheetId="8" r:id="rId3"/>
    <sheet name="Compiled Dilution Factors" sheetId="11" r:id="rId4"/>
    <sheet name="Calib Stds" sheetId="1" r:id="rId5"/>
    <sheet name="Cal rho &amp; QC conc" sheetId="4" r:id="rId6"/>
    <sheet name="MMT - Maj dil data" sheetId="2" r:id="rId7"/>
    <sheet name="MMT - Tra dil data" sheetId="6" r:id="rId8"/>
    <sheet name="Your maj dil results" sheetId="3" r:id="rId9"/>
    <sheet name="Your trace dil results" sheetId="5" r:id="rId10"/>
    <sheet name="Your culled results" sheetId="10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5" i="10" l="1"/>
  <c r="AA100" i="10"/>
  <c r="AB95" i="10"/>
  <c r="AB90" i="10"/>
  <c r="K112" i="10"/>
  <c r="I43" i="10"/>
  <c r="B85" i="10" s="1"/>
  <c r="A44" i="10"/>
  <c r="B44" i="10"/>
  <c r="C44" i="10"/>
  <c r="D44" i="10"/>
  <c r="E44" i="10"/>
  <c r="F44" i="10"/>
  <c r="G44" i="10"/>
  <c r="H44" i="10"/>
  <c r="X44" i="10"/>
  <c r="Y44" i="10"/>
  <c r="Q86" i="10" s="1"/>
  <c r="Z44" i="10"/>
  <c r="AA44" i="10"/>
  <c r="AB44" i="10"/>
  <c r="AC44" i="10"/>
  <c r="U86" i="10" s="1"/>
  <c r="AD44" i="10"/>
  <c r="AE44" i="10"/>
  <c r="W86" i="10" s="1"/>
  <c r="AF44" i="10"/>
  <c r="AG44" i="10"/>
  <c r="AH44" i="10"/>
  <c r="AI44" i="10"/>
  <c r="Z86" i="10" s="1"/>
  <c r="AJ44" i="10"/>
  <c r="AA86" i="10" s="1"/>
  <c r="AK44" i="10"/>
  <c r="AB86" i="10" s="1"/>
  <c r="AL44" i="10"/>
  <c r="AC86" i="10" s="1"/>
  <c r="AM44" i="10"/>
  <c r="AD86" i="10" s="1"/>
  <c r="A45" i="10"/>
  <c r="B45" i="10"/>
  <c r="C45" i="10"/>
  <c r="D45" i="10"/>
  <c r="E45" i="10"/>
  <c r="F45" i="10"/>
  <c r="G45" i="10"/>
  <c r="H45" i="10"/>
  <c r="X45" i="10"/>
  <c r="Y45" i="10"/>
  <c r="Q87" i="10" s="1"/>
  <c r="Z45" i="10"/>
  <c r="AA45" i="10"/>
  <c r="AB45" i="10"/>
  <c r="AC45" i="10"/>
  <c r="U87" i="10" s="1"/>
  <c r="AD45" i="10"/>
  <c r="AE45" i="10"/>
  <c r="W87" i="10" s="1"/>
  <c r="AF45" i="10"/>
  <c r="AG45" i="10"/>
  <c r="AH45" i="10"/>
  <c r="AI45" i="10"/>
  <c r="Z87" i="10" s="1"/>
  <c r="AJ45" i="10"/>
  <c r="AA87" i="10" s="1"/>
  <c r="AK45" i="10"/>
  <c r="AB87" i="10" s="1"/>
  <c r="AL45" i="10"/>
  <c r="AC87" i="10" s="1"/>
  <c r="AM45" i="10"/>
  <c r="AD87" i="10" s="1"/>
  <c r="A46" i="10"/>
  <c r="B46" i="10"/>
  <c r="C46" i="10"/>
  <c r="D46" i="10"/>
  <c r="E46" i="10"/>
  <c r="F46" i="10"/>
  <c r="G46" i="10"/>
  <c r="H46" i="10"/>
  <c r="X46" i="10"/>
  <c r="Y46" i="10"/>
  <c r="Q88" i="10" s="1"/>
  <c r="Z46" i="10"/>
  <c r="AA46" i="10"/>
  <c r="AB46" i="10"/>
  <c r="AC46" i="10"/>
  <c r="U88" i="10" s="1"/>
  <c r="AD46" i="10"/>
  <c r="AE46" i="10"/>
  <c r="W88" i="10" s="1"/>
  <c r="AF46" i="10"/>
  <c r="AG46" i="10"/>
  <c r="AH46" i="10"/>
  <c r="AI46" i="10"/>
  <c r="Z88" i="10" s="1"/>
  <c r="AJ46" i="10"/>
  <c r="AA88" i="10" s="1"/>
  <c r="AK46" i="10"/>
  <c r="AB88" i="10" s="1"/>
  <c r="AL46" i="10"/>
  <c r="AC88" i="10" s="1"/>
  <c r="AM46" i="10"/>
  <c r="AD88" i="10" s="1"/>
  <c r="A47" i="10"/>
  <c r="B47" i="10"/>
  <c r="C47" i="10"/>
  <c r="D47" i="10"/>
  <c r="E47" i="10"/>
  <c r="F47" i="10"/>
  <c r="G47" i="10"/>
  <c r="H47" i="10"/>
  <c r="X47" i="10"/>
  <c r="Y47" i="10"/>
  <c r="Q89" i="10" s="1"/>
  <c r="Z47" i="10"/>
  <c r="AA47" i="10"/>
  <c r="AB47" i="10"/>
  <c r="AC47" i="10"/>
  <c r="U89" i="10" s="1"/>
  <c r="AD47" i="10"/>
  <c r="AE47" i="10"/>
  <c r="W89" i="10" s="1"/>
  <c r="AF47" i="10"/>
  <c r="AG47" i="10"/>
  <c r="AH47" i="10"/>
  <c r="AI47" i="10"/>
  <c r="Z89" i="10" s="1"/>
  <c r="AJ47" i="10"/>
  <c r="AA89" i="10" s="1"/>
  <c r="AK47" i="10"/>
  <c r="AB89" i="10" s="1"/>
  <c r="AL47" i="10"/>
  <c r="AC89" i="10" s="1"/>
  <c r="AM47" i="10"/>
  <c r="AD89" i="10" s="1"/>
  <c r="A48" i="10"/>
  <c r="B48" i="10"/>
  <c r="C48" i="10"/>
  <c r="D48" i="10"/>
  <c r="E48" i="10"/>
  <c r="F48" i="10"/>
  <c r="G48" i="10"/>
  <c r="H48" i="10"/>
  <c r="X48" i="10"/>
  <c r="Y48" i="10"/>
  <c r="Q90" i="10" s="1"/>
  <c r="Z48" i="10"/>
  <c r="AA48" i="10"/>
  <c r="AB48" i="10"/>
  <c r="AC48" i="10"/>
  <c r="U90" i="10" s="1"/>
  <c r="AD48" i="10"/>
  <c r="AE48" i="10"/>
  <c r="W90" i="10" s="1"/>
  <c r="AF48" i="10"/>
  <c r="AG48" i="10"/>
  <c r="AH48" i="10"/>
  <c r="AI48" i="10"/>
  <c r="Z90" i="10" s="1"/>
  <c r="AJ48" i="10"/>
  <c r="AA90" i="10" s="1"/>
  <c r="AK48" i="10"/>
  <c r="AL48" i="10"/>
  <c r="AC90" i="10" s="1"/>
  <c r="AM48" i="10"/>
  <c r="AD90" i="10" s="1"/>
  <c r="A49" i="10"/>
  <c r="B49" i="10"/>
  <c r="C49" i="10"/>
  <c r="D49" i="10"/>
  <c r="E49" i="10"/>
  <c r="F49" i="10"/>
  <c r="G49" i="10"/>
  <c r="H49" i="10"/>
  <c r="X49" i="10"/>
  <c r="Y49" i="10"/>
  <c r="Q91" i="10" s="1"/>
  <c r="Z49" i="10"/>
  <c r="AA49" i="10"/>
  <c r="AB49" i="10"/>
  <c r="AC49" i="10"/>
  <c r="U91" i="10" s="1"/>
  <c r="AD49" i="10"/>
  <c r="AE49" i="10"/>
  <c r="W91" i="10" s="1"/>
  <c r="AF49" i="10"/>
  <c r="AG49" i="10"/>
  <c r="AH49" i="10"/>
  <c r="AI49" i="10"/>
  <c r="Z91" i="10" s="1"/>
  <c r="AJ49" i="10"/>
  <c r="AA91" i="10" s="1"/>
  <c r="AK49" i="10"/>
  <c r="AB91" i="10" s="1"/>
  <c r="AL49" i="10"/>
  <c r="AC91" i="10" s="1"/>
  <c r="AM49" i="10"/>
  <c r="AD91" i="10" s="1"/>
  <c r="A50" i="10"/>
  <c r="B50" i="10"/>
  <c r="C50" i="10"/>
  <c r="D50" i="10"/>
  <c r="E50" i="10"/>
  <c r="F50" i="10"/>
  <c r="G50" i="10"/>
  <c r="H50" i="10"/>
  <c r="X50" i="10"/>
  <c r="Y50" i="10"/>
  <c r="Q92" i="10" s="1"/>
  <c r="Z50" i="10"/>
  <c r="AA50" i="10"/>
  <c r="AB50" i="10"/>
  <c r="AC50" i="10"/>
  <c r="U92" i="10" s="1"/>
  <c r="AD50" i="10"/>
  <c r="AE50" i="10"/>
  <c r="W92" i="10" s="1"/>
  <c r="AF50" i="10"/>
  <c r="AG50" i="10"/>
  <c r="AH50" i="10"/>
  <c r="AI50" i="10"/>
  <c r="Z92" i="10" s="1"/>
  <c r="AJ50" i="10"/>
  <c r="AA92" i="10" s="1"/>
  <c r="AK50" i="10"/>
  <c r="AB92" i="10" s="1"/>
  <c r="AL50" i="10"/>
  <c r="AC92" i="10" s="1"/>
  <c r="AM50" i="10"/>
  <c r="AD92" i="10" s="1"/>
  <c r="A51" i="10"/>
  <c r="B51" i="10"/>
  <c r="C51" i="10"/>
  <c r="D51" i="10"/>
  <c r="E51" i="10"/>
  <c r="F51" i="10"/>
  <c r="G51" i="10"/>
  <c r="H51" i="10"/>
  <c r="X51" i="10"/>
  <c r="Y51" i="10"/>
  <c r="Q93" i="10" s="1"/>
  <c r="Z51" i="10"/>
  <c r="AA51" i="10"/>
  <c r="AB51" i="10"/>
  <c r="AC51" i="10"/>
  <c r="U93" i="10" s="1"/>
  <c r="AD51" i="10"/>
  <c r="AE51" i="10"/>
  <c r="W93" i="10" s="1"/>
  <c r="AF51" i="10"/>
  <c r="AG51" i="10"/>
  <c r="AH51" i="10"/>
  <c r="AI51" i="10"/>
  <c r="Z93" i="10" s="1"/>
  <c r="AJ51" i="10"/>
  <c r="AA93" i="10" s="1"/>
  <c r="AK51" i="10"/>
  <c r="AB93" i="10" s="1"/>
  <c r="AL51" i="10"/>
  <c r="AC93" i="10" s="1"/>
  <c r="AM51" i="10"/>
  <c r="AD93" i="10" s="1"/>
  <c r="A52" i="10"/>
  <c r="B52" i="10"/>
  <c r="C52" i="10"/>
  <c r="D52" i="10"/>
  <c r="E52" i="10"/>
  <c r="F52" i="10"/>
  <c r="G52" i="10"/>
  <c r="H52" i="10"/>
  <c r="Q52" i="10"/>
  <c r="X52" i="10"/>
  <c r="Y52" i="10"/>
  <c r="Q94" i="10" s="1"/>
  <c r="Z52" i="10"/>
  <c r="AA52" i="10"/>
  <c r="AB52" i="10"/>
  <c r="AC52" i="10"/>
  <c r="U94" i="10" s="1"/>
  <c r="AD52" i="10"/>
  <c r="AE52" i="10"/>
  <c r="W94" i="10" s="1"/>
  <c r="AF52" i="10"/>
  <c r="AG52" i="10"/>
  <c r="AH52" i="10"/>
  <c r="AI52" i="10"/>
  <c r="Z94" i="10" s="1"/>
  <c r="AJ52" i="10"/>
  <c r="AA94" i="10" s="1"/>
  <c r="AK52" i="10"/>
  <c r="AB94" i="10" s="1"/>
  <c r="AL52" i="10"/>
  <c r="AC94" i="10" s="1"/>
  <c r="AM52" i="10"/>
  <c r="AD94" i="10" s="1"/>
  <c r="A53" i="10"/>
  <c r="B53" i="10"/>
  <c r="C53" i="10"/>
  <c r="D53" i="10"/>
  <c r="E53" i="10"/>
  <c r="F53" i="10"/>
  <c r="G53" i="10"/>
  <c r="H53" i="10"/>
  <c r="S53" i="10"/>
  <c r="K95" i="10" s="1"/>
  <c r="X53" i="10"/>
  <c r="Y53" i="10"/>
  <c r="Q95" i="10" s="1"/>
  <c r="Z53" i="10"/>
  <c r="AA53" i="10"/>
  <c r="AB53" i="10"/>
  <c r="AC53" i="10"/>
  <c r="U95" i="10" s="1"/>
  <c r="AD53" i="10"/>
  <c r="AE53" i="10"/>
  <c r="W95" i="10" s="1"/>
  <c r="AF53" i="10"/>
  <c r="AG53" i="10"/>
  <c r="AH53" i="10"/>
  <c r="AI53" i="10"/>
  <c r="Z95" i="10" s="1"/>
  <c r="AJ53" i="10"/>
  <c r="AA95" i="10" s="1"/>
  <c r="AK53" i="10"/>
  <c r="AL53" i="10"/>
  <c r="AC95" i="10" s="1"/>
  <c r="AM53" i="10"/>
  <c r="AD95" i="10" s="1"/>
  <c r="A54" i="10"/>
  <c r="B54" i="10"/>
  <c r="C54" i="10"/>
  <c r="D54" i="10"/>
  <c r="E54" i="10"/>
  <c r="F54" i="10"/>
  <c r="G54" i="10"/>
  <c r="H54" i="10"/>
  <c r="X54" i="10"/>
  <c r="Y54" i="10"/>
  <c r="Q96" i="10" s="1"/>
  <c r="Z54" i="10"/>
  <c r="AA54" i="10"/>
  <c r="AB54" i="10"/>
  <c r="AC54" i="10"/>
  <c r="U96" i="10" s="1"/>
  <c r="AD54" i="10"/>
  <c r="AE54" i="10"/>
  <c r="W96" i="10" s="1"/>
  <c r="AF54" i="10"/>
  <c r="AG54" i="10"/>
  <c r="AH54" i="10"/>
  <c r="AI54" i="10"/>
  <c r="Z96" i="10" s="1"/>
  <c r="AJ54" i="10"/>
  <c r="AA96" i="10" s="1"/>
  <c r="AK54" i="10"/>
  <c r="AB96" i="10" s="1"/>
  <c r="AL54" i="10"/>
  <c r="AC96" i="10" s="1"/>
  <c r="AM54" i="10"/>
  <c r="AD96" i="10" s="1"/>
  <c r="A55" i="10"/>
  <c r="B55" i="10"/>
  <c r="C55" i="10"/>
  <c r="D55" i="10"/>
  <c r="E55" i="10"/>
  <c r="F55" i="10"/>
  <c r="G55" i="10"/>
  <c r="H55" i="10"/>
  <c r="X55" i="10"/>
  <c r="Y55" i="10"/>
  <c r="Q97" i="10" s="1"/>
  <c r="Z55" i="10"/>
  <c r="AA55" i="10"/>
  <c r="AB55" i="10"/>
  <c r="AC55" i="10"/>
  <c r="U97" i="10" s="1"/>
  <c r="AD55" i="10"/>
  <c r="AE55" i="10"/>
  <c r="W97" i="10" s="1"/>
  <c r="AF55" i="10"/>
  <c r="AG55" i="10"/>
  <c r="AH55" i="10"/>
  <c r="AI55" i="10"/>
  <c r="Z97" i="10" s="1"/>
  <c r="AJ55" i="10"/>
  <c r="AA97" i="10" s="1"/>
  <c r="AK55" i="10"/>
  <c r="AB97" i="10" s="1"/>
  <c r="AL55" i="10"/>
  <c r="AC97" i="10" s="1"/>
  <c r="AM55" i="10"/>
  <c r="AD97" i="10" s="1"/>
  <c r="A56" i="10"/>
  <c r="B56" i="10"/>
  <c r="C56" i="10"/>
  <c r="D56" i="10"/>
  <c r="E56" i="10"/>
  <c r="F56" i="10"/>
  <c r="G56" i="10"/>
  <c r="H56" i="10"/>
  <c r="X56" i="10"/>
  <c r="Y56" i="10"/>
  <c r="Q98" i="10" s="1"/>
  <c r="Z56" i="10"/>
  <c r="AA56" i="10"/>
  <c r="AB56" i="10"/>
  <c r="AC56" i="10"/>
  <c r="U98" i="10" s="1"/>
  <c r="AD56" i="10"/>
  <c r="AE56" i="10"/>
  <c r="W98" i="10" s="1"/>
  <c r="AF56" i="10"/>
  <c r="AG56" i="10"/>
  <c r="AH56" i="10"/>
  <c r="AI56" i="10"/>
  <c r="Z98" i="10" s="1"/>
  <c r="AJ56" i="10"/>
  <c r="AA98" i="10" s="1"/>
  <c r="AK56" i="10"/>
  <c r="AB98" i="10" s="1"/>
  <c r="AL56" i="10"/>
  <c r="AC98" i="10" s="1"/>
  <c r="AM56" i="10"/>
  <c r="AD98" i="10" s="1"/>
  <c r="A57" i="10"/>
  <c r="B57" i="10"/>
  <c r="C57" i="10"/>
  <c r="D57" i="10"/>
  <c r="E57" i="10"/>
  <c r="F57" i="10"/>
  <c r="G57" i="10"/>
  <c r="H57" i="10"/>
  <c r="X57" i="10"/>
  <c r="Y57" i="10"/>
  <c r="Q99" i="10" s="1"/>
  <c r="Z57" i="10"/>
  <c r="AA57" i="10"/>
  <c r="AB57" i="10"/>
  <c r="AC57" i="10"/>
  <c r="U99" i="10" s="1"/>
  <c r="AD57" i="10"/>
  <c r="AE57" i="10"/>
  <c r="W99" i="10" s="1"/>
  <c r="AF57" i="10"/>
  <c r="AG57" i="10"/>
  <c r="AH57" i="10"/>
  <c r="AI57" i="10"/>
  <c r="Z99" i="10" s="1"/>
  <c r="AJ57" i="10"/>
  <c r="AA99" i="10" s="1"/>
  <c r="AK57" i="10"/>
  <c r="AB99" i="10" s="1"/>
  <c r="AL57" i="10"/>
  <c r="AC99" i="10" s="1"/>
  <c r="AM57" i="10"/>
  <c r="AD99" i="10" s="1"/>
  <c r="A58" i="10"/>
  <c r="B58" i="10"/>
  <c r="C58" i="10"/>
  <c r="D58" i="10"/>
  <c r="E58" i="10"/>
  <c r="F58" i="10"/>
  <c r="G58" i="10"/>
  <c r="H58" i="10"/>
  <c r="X58" i="10"/>
  <c r="Y58" i="10"/>
  <c r="Q100" i="10" s="1"/>
  <c r="Z58" i="10"/>
  <c r="AA58" i="10"/>
  <c r="AB58" i="10"/>
  <c r="AC58" i="10"/>
  <c r="U100" i="10" s="1"/>
  <c r="AD58" i="10"/>
  <c r="AE58" i="10"/>
  <c r="W100" i="10" s="1"/>
  <c r="AF58" i="10"/>
  <c r="AG58" i="10"/>
  <c r="AH58" i="10"/>
  <c r="AI58" i="10"/>
  <c r="Z100" i="10" s="1"/>
  <c r="AJ58" i="10"/>
  <c r="AK58" i="10"/>
  <c r="AB100" i="10" s="1"/>
  <c r="AL58" i="10"/>
  <c r="AC100" i="10" s="1"/>
  <c r="AM58" i="10"/>
  <c r="AD100" i="10" s="1"/>
  <c r="A59" i="10"/>
  <c r="B59" i="10"/>
  <c r="C59" i="10"/>
  <c r="D59" i="10"/>
  <c r="E59" i="10"/>
  <c r="F59" i="10"/>
  <c r="G59" i="10"/>
  <c r="H59" i="10"/>
  <c r="X59" i="10"/>
  <c r="Y59" i="10"/>
  <c r="Q101" i="10" s="1"/>
  <c r="Z59" i="10"/>
  <c r="AA59" i="10"/>
  <c r="AB59" i="10"/>
  <c r="AC59" i="10"/>
  <c r="U101" i="10" s="1"/>
  <c r="AD59" i="10"/>
  <c r="AE59" i="10"/>
  <c r="W101" i="10" s="1"/>
  <c r="AF59" i="10"/>
  <c r="AG59" i="10"/>
  <c r="AH59" i="10"/>
  <c r="AI59" i="10"/>
  <c r="Z101" i="10" s="1"/>
  <c r="AJ59" i="10"/>
  <c r="AA101" i="10" s="1"/>
  <c r="AK59" i="10"/>
  <c r="AB101" i="10" s="1"/>
  <c r="AL59" i="10"/>
  <c r="AC101" i="10" s="1"/>
  <c r="AM59" i="10"/>
  <c r="AD101" i="10" s="1"/>
  <c r="A60" i="10"/>
  <c r="B60" i="10"/>
  <c r="C60" i="10"/>
  <c r="D60" i="10"/>
  <c r="E60" i="10"/>
  <c r="F60" i="10"/>
  <c r="G60" i="10"/>
  <c r="H60" i="10"/>
  <c r="X60" i="10"/>
  <c r="Y60" i="10"/>
  <c r="Q102" i="10" s="1"/>
  <c r="Z60" i="10"/>
  <c r="AA60" i="10"/>
  <c r="AB60" i="10"/>
  <c r="AC60" i="10"/>
  <c r="U102" i="10" s="1"/>
  <c r="AD60" i="10"/>
  <c r="AE60" i="10"/>
  <c r="W102" i="10" s="1"/>
  <c r="AF60" i="10"/>
  <c r="AG60" i="10"/>
  <c r="AH60" i="10"/>
  <c r="AI60" i="10"/>
  <c r="Z102" i="10" s="1"/>
  <c r="AJ60" i="10"/>
  <c r="AA102" i="10" s="1"/>
  <c r="AK60" i="10"/>
  <c r="AB102" i="10" s="1"/>
  <c r="AL60" i="10"/>
  <c r="AC102" i="10" s="1"/>
  <c r="AM60" i="10"/>
  <c r="AD102" i="10" s="1"/>
  <c r="A61" i="10"/>
  <c r="B61" i="10"/>
  <c r="C61" i="10"/>
  <c r="D61" i="10"/>
  <c r="E61" i="10"/>
  <c r="F61" i="10"/>
  <c r="G61" i="10"/>
  <c r="H61" i="10"/>
  <c r="S61" i="10"/>
  <c r="K103" i="10" s="1"/>
  <c r="X61" i="10"/>
  <c r="Y61" i="10"/>
  <c r="Q103" i="10" s="1"/>
  <c r="Z61" i="10"/>
  <c r="AA61" i="10"/>
  <c r="AB61" i="10"/>
  <c r="AC61" i="10"/>
  <c r="U103" i="10" s="1"/>
  <c r="AD61" i="10"/>
  <c r="AE61" i="10"/>
  <c r="W103" i="10" s="1"/>
  <c r="AF61" i="10"/>
  <c r="AG61" i="10"/>
  <c r="AH61" i="10"/>
  <c r="AI61" i="10"/>
  <c r="Z103" i="10" s="1"/>
  <c r="AJ61" i="10"/>
  <c r="AA103" i="10" s="1"/>
  <c r="AK61" i="10"/>
  <c r="AB103" i="10" s="1"/>
  <c r="AL61" i="10"/>
  <c r="AC103" i="10" s="1"/>
  <c r="AM61" i="10"/>
  <c r="AD103" i="10" s="1"/>
  <c r="A62" i="10"/>
  <c r="B62" i="10"/>
  <c r="C62" i="10"/>
  <c r="D62" i="10"/>
  <c r="E62" i="10"/>
  <c r="F62" i="10"/>
  <c r="G62" i="10"/>
  <c r="H62" i="10"/>
  <c r="X62" i="10"/>
  <c r="Y62" i="10"/>
  <c r="Q104" i="10" s="1"/>
  <c r="Z62" i="10"/>
  <c r="AA62" i="10"/>
  <c r="AB62" i="10"/>
  <c r="AC62" i="10"/>
  <c r="U104" i="10" s="1"/>
  <c r="AD62" i="10"/>
  <c r="AE62" i="10"/>
  <c r="W104" i="10" s="1"/>
  <c r="AF62" i="10"/>
  <c r="AG62" i="10"/>
  <c r="AH62" i="10"/>
  <c r="AI62" i="10"/>
  <c r="Z104" i="10" s="1"/>
  <c r="AJ62" i="10"/>
  <c r="AA104" i="10" s="1"/>
  <c r="AK62" i="10"/>
  <c r="AB104" i="10" s="1"/>
  <c r="AL62" i="10"/>
  <c r="AC104" i="10" s="1"/>
  <c r="AM62" i="10"/>
  <c r="AD104" i="10" s="1"/>
  <c r="A63" i="10"/>
  <c r="B63" i="10"/>
  <c r="C63" i="10"/>
  <c r="D63" i="10"/>
  <c r="E63" i="10"/>
  <c r="F63" i="10"/>
  <c r="G63" i="10"/>
  <c r="H63" i="10"/>
  <c r="O63" i="10"/>
  <c r="H105" i="10" s="1"/>
  <c r="W63" i="10"/>
  <c r="O105" i="10" s="1"/>
  <c r="X63" i="10"/>
  <c r="Y63" i="10"/>
  <c r="Q105" i="10" s="1"/>
  <c r="Z63" i="10"/>
  <c r="AA63" i="10"/>
  <c r="AB63" i="10"/>
  <c r="AC63" i="10"/>
  <c r="U105" i="10" s="1"/>
  <c r="AD63" i="10"/>
  <c r="AE63" i="10"/>
  <c r="W105" i="10" s="1"/>
  <c r="AF63" i="10"/>
  <c r="AG63" i="10"/>
  <c r="AH63" i="10"/>
  <c r="AI63" i="10"/>
  <c r="AJ63" i="10"/>
  <c r="AA105" i="10" s="1"/>
  <c r="AK63" i="10"/>
  <c r="AB105" i="10" s="1"/>
  <c r="AL63" i="10"/>
  <c r="AC105" i="10" s="1"/>
  <c r="AM63" i="10"/>
  <c r="AD105" i="10" s="1"/>
  <c r="A64" i="10"/>
  <c r="B64" i="10"/>
  <c r="C64" i="10"/>
  <c r="D64" i="10"/>
  <c r="E64" i="10"/>
  <c r="F64" i="10"/>
  <c r="G64" i="10"/>
  <c r="H64" i="10"/>
  <c r="X64" i="10"/>
  <c r="Y64" i="10"/>
  <c r="Q106" i="10" s="1"/>
  <c r="Z64" i="10"/>
  <c r="AA64" i="10"/>
  <c r="AB64" i="10"/>
  <c r="AC64" i="10"/>
  <c r="U106" i="10" s="1"/>
  <c r="AD64" i="10"/>
  <c r="AE64" i="10"/>
  <c r="W106" i="10" s="1"/>
  <c r="AF64" i="10"/>
  <c r="AG64" i="10"/>
  <c r="AH64" i="10"/>
  <c r="AI64" i="10"/>
  <c r="Z106" i="10" s="1"/>
  <c r="AJ64" i="10"/>
  <c r="AA106" i="10" s="1"/>
  <c r="AK64" i="10"/>
  <c r="AB106" i="10" s="1"/>
  <c r="AL64" i="10"/>
  <c r="AC106" i="10" s="1"/>
  <c r="AM64" i="10"/>
  <c r="AD106" i="10" s="1"/>
  <c r="A65" i="10"/>
  <c r="B65" i="10"/>
  <c r="C65" i="10"/>
  <c r="D65" i="10"/>
  <c r="E65" i="10"/>
  <c r="F65" i="10"/>
  <c r="G65" i="10"/>
  <c r="H65" i="10"/>
  <c r="S65" i="10"/>
  <c r="K107" i="10" s="1"/>
  <c r="X65" i="10"/>
  <c r="Y65" i="10"/>
  <c r="Q107" i="10" s="1"/>
  <c r="Z65" i="10"/>
  <c r="AA65" i="10"/>
  <c r="AB65" i="10"/>
  <c r="AC65" i="10"/>
  <c r="U107" i="10" s="1"/>
  <c r="AD65" i="10"/>
  <c r="AE65" i="10"/>
  <c r="W107" i="10" s="1"/>
  <c r="AF65" i="10"/>
  <c r="AG65" i="10"/>
  <c r="AH65" i="10"/>
  <c r="AI65" i="10"/>
  <c r="Z107" i="10" s="1"/>
  <c r="AJ65" i="10"/>
  <c r="AA107" i="10" s="1"/>
  <c r="AK65" i="10"/>
  <c r="AB107" i="10" s="1"/>
  <c r="AL65" i="10"/>
  <c r="AC107" i="10" s="1"/>
  <c r="AM65" i="10"/>
  <c r="AD107" i="10" s="1"/>
  <c r="A66" i="10"/>
  <c r="B66" i="10"/>
  <c r="C66" i="10"/>
  <c r="D66" i="10"/>
  <c r="E66" i="10"/>
  <c r="F66" i="10"/>
  <c r="G66" i="10"/>
  <c r="H66" i="10"/>
  <c r="X66" i="10"/>
  <c r="Y66" i="10"/>
  <c r="Q108" i="10" s="1"/>
  <c r="Z66" i="10"/>
  <c r="AA66" i="10"/>
  <c r="AB66" i="10"/>
  <c r="AC66" i="10"/>
  <c r="U108" i="10" s="1"/>
  <c r="AD66" i="10"/>
  <c r="AE66" i="10"/>
  <c r="W108" i="10" s="1"/>
  <c r="AF66" i="10"/>
  <c r="AG66" i="10"/>
  <c r="AH66" i="10"/>
  <c r="AI66" i="10"/>
  <c r="Z108" i="10" s="1"/>
  <c r="AJ66" i="10"/>
  <c r="AA108" i="10" s="1"/>
  <c r="AK66" i="10"/>
  <c r="AB108" i="10" s="1"/>
  <c r="AL66" i="10"/>
  <c r="AC108" i="10" s="1"/>
  <c r="AM66" i="10"/>
  <c r="AD108" i="10" s="1"/>
  <c r="A67" i="10"/>
  <c r="B67" i="10"/>
  <c r="C67" i="10"/>
  <c r="D67" i="10"/>
  <c r="E67" i="10"/>
  <c r="F67" i="10"/>
  <c r="G67" i="10"/>
  <c r="H67" i="10"/>
  <c r="W67" i="10"/>
  <c r="O109" i="10" s="1"/>
  <c r="X67" i="10"/>
  <c r="Y67" i="10"/>
  <c r="Q109" i="10" s="1"/>
  <c r="Z67" i="10"/>
  <c r="AA67" i="10"/>
  <c r="AB67" i="10"/>
  <c r="AC67" i="10"/>
  <c r="U109" i="10" s="1"/>
  <c r="AD67" i="10"/>
  <c r="AE67" i="10"/>
  <c r="W109" i="10" s="1"/>
  <c r="AF67" i="10"/>
  <c r="AG67" i="10"/>
  <c r="AH67" i="10"/>
  <c r="AI67" i="10"/>
  <c r="Z109" i="10" s="1"/>
  <c r="AJ67" i="10"/>
  <c r="AA109" i="10" s="1"/>
  <c r="AK67" i="10"/>
  <c r="AB109" i="10" s="1"/>
  <c r="AL67" i="10"/>
  <c r="AC109" i="10" s="1"/>
  <c r="AM67" i="10"/>
  <c r="AD109" i="10" s="1"/>
  <c r="A68" i="10"/>
  <c r="B68" i="10"/>
  <c r="C68" i="10"/>
  <c r="D68" i="10"/>
  <c r="E68" i="10"/>
  <c r="F68" i="10"/>
  <c r="G68" i="10"/>
  <c r="H68" i="10"/>
  <c r="Q68" i="10"/>
  <c r="X68" i="10"/>
  <c r="Y68" i="10"/>
  <c r="Q110" i="10" s="1"/>
  <c r="Z68" i="10"/>
  <c r="AA68" i="10"/>
  <c r="AB68" i="10"/>
  <c r="AC68" i="10"/>
  <c r="U110" i="10" s="1"/>
  <c r="AD68" i="10"/>
  <c r="AE68" i="10"/>
  <c r="W110" i="10" s="1"/>
  <c r="AF68" i="10"/>
  <c r="AG68" i="10"/>
  <c r="AH68" i="10"/>
  <c r="AI68" i="10"/>
  <c r="Z110" i="10" s="1"/>
  <c r="AJ68" i="10"/>
  <c r="AA110" i="10" s="1"/>
  <c r="AK68" i="10"/>
  <c r="AB110" i="10" s="1"/>
  <c r="AL68" i="10"/>
  <c r="AC110" i="10" s="1"/>
  <c r="AM68" i="10"/>
  <c r="AD110" i="10" s="1"/>
  <c r="A69" i="10"/>
  <c r="B69" i="10"/>
  <c r="C69" i="10"/>
  <c r="D69" i="10"/>
  <c r="E69" i="10"/>
  <c r="F69" i="10"/>
  <c r="G69" i="10"/>
  <c r="H69" i="10"/>
  <c r="X69" i="10"/>
  <c r="Y69" i="10"/>
  <c r="Q111" i="10" s="1"/>
  <c r="Z69" i="10"/>
  <c r="AA69" i="10"/>
  <c r="AB69" i="10"/>
  <c r="AC69" i="10"/>
  <c r="U111" i="10" s="1"/>
  <c r="AD69" i="10"/>
  <c r="AE69" i="10"/>
  <c r="W111" i="10" s="1"/>
  <c r="AF69" i="10"/>
  <c r="AG69" i="10"/>
  <c r="AH69" i="10"/>
  <c r="AI69" i="10"/>
  <c r="Z111" i="10" s="1"/>
  <c r="AJ69" i="10"/>
  <c r="AA111" i="10" s="1"/>
  <c r="AK69" i="10"/>
  <c r="AB111" i="10" s="1"/>
  <c r="AL69" i="10"/>
  <c r="AC111" i="10" s="1"/>
  <c r="AM69" i="10"/>
  <c r="AD111" i="10" s="1"/>
  <c r="A70" i="10"/>
  <c r="B70" i="10"/>
  <c r="C70" i="10"/>
  <c r="D70" i="10"/>
  <c r="E70" i="10"/>
  <c r="F70" i="10"/>
  <c r="G70" i="10"/>
  <c r="H70" i="10"/>
  <c r="U70" i="10"/>
  <c r="M112" i="10" s="1"/>
  <c r="X70" i="10"/>
  <c r="Y70" i="10"/>
  <c r="Q112" i="10" s="1"/>
  <c r="Z70" i="10"/>
  <c r="AA70" i="10"/>
  <c r="AB70" i="10"/>
  <c r="AC70" i="10"/>
  <c r="U112" i="10" s="1"/>
  <c r="AD70" i="10"/>
  <c r="AE70" i="10"/>
  <c r="W112" i="10" s="1"/>
  <c r="AF70" i="10"/>
  <c r="AG70" i="10"/>
  <c r="AH70" i="10"/>
  <c r="AI70" i="10"/>
  <c r="Z112" i="10" s="1"/>
  <c r="AJ70" i="10"/>
  <c r="AA112" i="10" s="1"/>
  <c r="AK70" i="10"/>
  <c r="AB112" i="10" s="1"/>
  <c r="AL70" i="10"/>
  <c r="AC112" i="10" s="1"/>
  <c r="AM70" i="10"/>
  <c r="AD112" i="10" s="1"/>
  <c r="A71" i="10"/>
  <c r="B71" i="10"/>
  <c r="C71" i="10"/>
  <c r="D71" i="10"/>
  <c r="E71" i="10"/>
  <c r="F71" i="10"/>
  <c r="G71" i="10"/>
  <c r="H71" i="10"/>
  <c r="U71" i="10"/>
  <c r="M113" i="10" s="1"/>
  <c r="X71" i="10"/>
  <c r="Y71" i="10"/>
  <c r="Q113" i="10" s="1"/>
  <c r="Z71" i="10"/>
  <c r="AA71" i="10"/>
  <c r="AB71" i="10"/>
  <c r="AC71" i="10"/>
  <c r="U113" i="10" s="1"/>
  <c r="AD71" i="10"/>
  <c r="AE71" i="10"/>
  <c r="W113" i="10" s="1"/>
  <c r="AF71" i="10"/>
  <c r="AG71" i="10"/>
  <c r="AH71" i="10"/>
  <c r="AI71" i="10"/>
  <c r="Z113" i="10" s="1"/>
  <c r="AJ71" i="10"/>
  <c r="AA113" i="10" s="1"/>
  <c r="AK71" i="10"/>
  <c r="AB113" i="10" s="1"/>
  <c r="AL71" i="10"/>
  <c r="AC113" i="10" s="1"/>
  <c r="AM71" i="10"/>
  <c r="AD113" i="10" s="1"/>
  <c r="A72" i="10"/>
  <c r="B72" i="10"/>
  <c r="C72" i="10"/>
  <c r="D72" i="10"/>
  <c r="E72" i="10"/>
  <c r="F72" i="10"/>
  <c r="G72" i="10"/>
  <c r="H72" i="10"/>
  <c r="M72" i="10"/>
  <c r="F114" i="10" s="1"/>
  <c r="P72" i="10"/>
  <c r="W72" i="10"/>
  <c r="O114" i="10" s="1"/>
  <c r="X72" i="10"/>
  <c r="Y72" i="10"/>
  <c r="Q114" i="10" s="1"/>
  <c r="Z72" i="10"/>
  <c r="AA72" i="10"/>
  <c r="AB72" i="10"/>
  <c r="AC72" i="10"/>
  <c r="U114" i="10" s="1"/>
  <c r="AD72" i="10"/>
  <c r="AE72" i="10"/>
  <c r="W114" i="10" s="1"/>
  <c r="AF72" i="10"/>
  <c r="AG72" i="10"/>
  <c r="AH72" i="10"/>
  <c r="AI72" i="10"/>
  <c r="Z114" i="10" s="1"/>
  <c r="AJ72" i="10"/>
  <c r="AA114" i="10" s="1"/>
  <c r="AK72" i="10"/>
  <c r="AB114" i="10" s="1"/>
  <c r="AL72" i="10"/>
  <c r="AC114" i="10" s="1"/>
  <c r="AM72" i="10"/>
  <c r="AD114" i="10" s="1"/>
  <c r="A73" i="10"/>
  <c r="B73" i="10"/>
  <c r="C73" i="10"/>
  <c r="D73" i="10"/>
  <c r="E73" i="10"/>
  <c r="F73" i="10"/>
  <c r="G73" i="10"/>
  <c r="H73" i="10"/>
  <c r="Q73" i="10"/>
  <c r="S73" i="10"/>
  <c r="K115" i="10" s="1"/>
  <c r="X73" i="10"/>
  <c r="Y73" i="10"/>
  <c r="Q115" i="10" s="1"/>
  <c r="Z73" i="10"/>
  <c r="AA73" i="10"/>
  <c r="AB73" i="10"/>
  <c r="AC73" i="10"/>
  <c r="U115" i="10" s="1"/>
  <c r="AD73" i="10"/>
  <c r="AE73" i="10"/>
  <c r="W115" i="10" s="1"/>
  <c r="AF73" i="10"/>
  <c r="AG73" i="10"/>
  <c r="AH73" i="10"/>
  <c r="AI73" i="10"/>
  <c r="Z115" i="10" s="1"/>
  <c r="AJ73" i="10"/>
  <c r="AA115" i="10" s="1"/>
  <c r="AK73" i="10"/>
  <c r="AB115" i="10" s="1"/>
  <c r="AL73" i="10"/>
  <c r="AC115" i="10" s="1"/>
  <c r="AM73" i="10"/>
  <c r="AD115" i="10" s="1"/>
  <c r="A74" i="10"/>
  <c r="B74" i="10"/>
  <c r="C74" i="10"/>
  <c r="D74" i="10"/>
  <c r="E74" i="10"/>
  <c r="F74" i="10"/>
  <c r="G74" i="10"/>
  <c r="H74" i="10"/>
  <c r="S74" i="10"/>
  <c r="K116" i="10" s="1"/>
  <c r="U74" i="10"/>
  <c r="M116" i="10" s="1"/>
  <c r="X74" i="10"/>
  <c r="Y74" i="10"/>
  <c r="Q116" i="10" s="1"/>
  <c r="Z74" i="10"/>
  <c r="AA74" i="10"/>
  <c r="AB74" i="10"/>
  <c r="AC74" i="10"/>
  <c r="U116" i="10" s="1"/>
  <c r="AD74" i="10"/>
  <c r="AE74" i="10"/>
  <c r="W116" i="10" s="1"/>
  <c r="AF74" i="10"/>
  <c r="AG74" i="10"/>
  <c r="AH74" i="10"/>
  <c r="AI74" i="10"/>
  <c r="Z116" i="10" s="1"/>
  <c r="AJ74" i="10"/>
  <c r="AA116" i="10" s="1"/>
  <c r="AK74" i="10"/>
  <c r="AB116" i="10" s="1"/>
  <c r="AL74" i="10"/>
  <c r="AC116" i="10" s="1"/>
  <c r="AM74" i="10"/>
  <c r="AD116" i="10" s="1"/>
  <c r="A75" i="10"/>
  <c r="B75" i="10"/>
  <c r="C75" i="10"/>
  <c r="D75" i="10"/>
  <c r="E75" i="10"/>
  <c r="F75" i="10"/>
  <c r="G75" i="10"/>
  <c r="H75" i="10"/>
  <c r="O75" i="10"/>
  <c r="H117" i="10" s="1"/>
  <c r="U75" i="10"/>
  <c r="M117" i="10" s="1"/>
  <c r="W75" i="10"/>
  <c r="O117" i="10" s="1"/>
  <c r="X75" i="10"/>
  <c r="Y75" i="10"/>
  <c r="Q117" i="10" s="1"/>
  <c r="Z75" i="10"/>
  <c r="AA75" i="10"/>
  <c r="AB75" i="10"/>
  <c r="AC75" i="10"/>
  <c r="U117" i="10" s="1"/>
  <c r="AD75" i="10"/>
  <c r="AE75" i="10"/>
  <c r="W117" i="10" s="1"/>
  <c r="AF75" i="10"/>
  <c r="AG75" i="10"/>
  <c r="AH75" i="10"/>
  <c r="AI75" i="10"/>
  <c r="Z117" i="10" s="1"/>
  <c r="AJ75" i="10"/>
  <c r="AA117" i="10" s="1"/>
  <c r="AK75" i="10"/>
  <c r="AB117" i="10" s="1"/>
  <c r="AL75" i="10"/>
  <c r="AC117" i="10" s="1"/>
  <c r="AM75" i="10"/>
  <c r="AD117" i="10" s="1"/>
  <c r="A76" i="10"/>
  <c r="B76" i="10"/>
  <c r="C76" i="10"/>
  <c r="D76" i="10"/>
  <c r="E76" i="10"/>
  <c r="F76" i="10"/>
  <c r="G76" i="10"/>
  <c r="H76" i="10"/>
  <c r="O76" i="10"/>
  <c r="H118" i="10" s="1"/>
  <c r="Q76" i="10"/>
  <c r="W76" i="10"/>
  <c r="O118" i="10" s="1"/>
  <c r="X76" i="10"/>
  <c r="Y76" i="10"/>
  <c r="Q118" i="10" s="1"/>
  <c r="Z76" i="10"/>
  <c r="AA76" i="10"/>
  <c r="AB76" i="10"/>
  <c r="AC76" i="10"/>
  <c r="U118" i="10" s="1"/>
  <c r="AD76" i="10"/>
  <c r="AE76" i="10"/>
  <c r="W118" i="10" s="1"/>
  <c r="AF76" i="10"/>
  <c r="AG76" i="10"/>
  <c r="AH76" i="10"/>
  <c r="AI76" i="10"/>
  <c r="Z118" i="10" s="1"/>
  <c r="AJ76" i="10"/>
  <c r="AA118" i="10" s="1"/>
  <c r="AK76" i="10"/>
  <c r="AB118" i="10" s="1"/>
  <c r="AL76" i="10"/>
  <c r="AC118" i="10" s="1"/>
  <c r="AM76" i="10"/>
  <c r="AD118" i="10" s="1"/>
  <c r="A77" i="10"/>
  <c r="B77" i="10"/>
  <c r="C77" i="10"/>
  <c r="D77" i="10"/>
  <c r="E77" i="10"/>
  <c r="F77" i="10"/>
  <c r="G77" i="10"/>
  <c r="H77" i="10"/>
  <c r="Q77" i="10"/>
  <c r="S77" i="10"/>
  <c r="K119" i="10" s="1"/>
  <c r="X77" i="10"/>
  <c r="Y77" i="10"/>
  <c r="Q119" i="10" s="1"/>
  <c r="Z77" i="10"/>
  <c r="AA77" i="10"/>
  <c r="AB77" i="10"/>
  <c r="AC77" i="10"/>
  <c r="U119" i="10" s="1"/>
  <c r="AD77" i="10"/>
  <c r="AE77" i="10"/>
  <c r="W119" i="10" s="1"/>
  <c r="AF77" i="10"/>
  <c r="AG77" i="10"/>
  <c r="AH77" i="10"/>
  <c r="AI77" i="10"/>
  <c r="Z119" i="10" s="1"/>
  <c r="AJ77" i="10"/>
  <c r="AA119" i="10" s="1"/>
  <c r="AK77" i="10"/>
  <c r="AB119" i="10" s="1"/>
  <c r="AL77" i="10"/>
  <c r="AC119" i="10" s="1"/>
  <c r="AM77" i="10"/>
  <c r="AD119" i="10" s="1"/>
  <c r="A78" i="10"/>
  <c r="B78" i="10"/>
  <c r="C78" i="10"/>
  <c r="D78" i="10"/>
  <c r="E78" i="10"/>
  <c r="F78" i="10"/>
  <c r="G78" i="10"/>
  <c r="H78" i="10"/>
  <c r="S78" i="10"/>
  <c r="K120" i="10" s="1"/>
  <c r="U78" i="10"/>
  <c r="M120" i="10" s="1"/>
  <c r="X78" i="10"/>
  <c r="Y78" i="10"/>
  <c r="Q120" i="10" s="1"/>
  <c r="Z78" i="10"/>
  <c r="AA78" i="10"/>
  <c r="AB78" i="10"/>
  <c r="AC78" i="10"/>
  <c r="U120" i="10" s="1"/>
  <c r="AD78" i="10"/>
  <c r="AE78" i="10"/>
  <c r="W120" i="10" s="1"/>
  <c r="AF78" i="10"/>
  <c r="AG78" i="10"/>
  <c r="AH78" i="10"/>
  <c r="AI78" i="10"/>
  <c r="Z120" i="10" s="1"/>
  <c r="AJ78" i="10"/>
  <c r="AA120" i="10" s="1"/>
  <c r="AK78" i="10"/>
  <c r="AB120" i="10" s="1"/>
  <c r="AL78" i="10"/>
  <c r="AC120" i="10" s="1"/>
  <c r="AM78" i="10"/>
  <c r="AD120" i="10" s="1"/>
  <c r="A79" i="10"/>
  <c r="B79" i="10"/>
  <c r="C79" i="10"/>
  <c r="D79" i="10"/>
  <c r="E79" i="10"/>
  <c r="F79" i="10"/>
  <c r="G79" i="10"/>
  <c r="H79" i="10"/>
  <c r="O79" i="10"/>
  <c r="H121" i="10" s="1"/>
  <c r="U79" i="10"/>
  <c r="M121" i="10" s="1"/>
  <c r="W79" i="10"/>
  <c r="O121" i="10" s="1"/>
  <c r="X79" i="10"/>
  <c r="Y79" i="10"/>
  <c r="Q121" i="10" s="1"/>
  <c r="Z79" i="10"/>
  <c r="AA79" i="10"/>
  <c r="AB79" i="10"/>
  <c r="AC79" i="10"/>
  <c r="U121" i="10" s="1"/>
  <c r="AD79" i="10"/>
  <c r="AE79" i="10"/>
  <c r="W121" i="10" s="1"/>
  <c r="AF79" i="10"/>
  <c r="AG79" i="10"/>
  <c r="AH79" i="10"/>
  <c r="AI79" i="10"/>
  <c r="Z121" i="10" s="1"/>
  <c r="AJ79" i="10"/>
  <c r="AA121" i="10" s="1"/>
  <c r="AK79" i="10"/>
  <c r="AB121" i="10" s="1"/>
  <c r="AL79" i="10"/>
  <c r="AC121" i="10" s="1"/>
  <c r="AM79" i="10"/>
  <c r="AD121" i="10" s="1"/>
  <c r="A80" i="10"/>
  <c r="B80" i="10"/>
  <c r="C80" i="10"/>
  <c r="D80" i="10"/>
  <c r="E80" i="10"/>
  <c r="F80" i="10"/>
  <c r="G80" i="10"/>
  <c r="H80" i="10"/>
  <c r="O80" i="10"/>
  <c r="H122" i="10" s="1"/>
  <c r="Q80" i="10"/>
  <c r="W80" i="10"/>
  <c r="O122" i="10" s="1"/>
  <c r="X80" i="10"/>
  <c r="Y80" i="10"/>
  <c r="Q122" i="10" s="1"/>
  <c r="Z80" i="10"/>
  <c r="AA80" i="10"/>
  <c r="AB80" i="10"/>
  <c r="AC80" i="10"/>
  <c r="U122" i="10" s="1"/>
  <c r="AD80" i="10"/>
  <c r="AE80" i="10"/>
  <c r="W122" i="10" s="1"/>
  <c r="AF80" i="10"/>
  <c r="AG80" i="10"/>
  <c r="AH80" i="10"/>
  <c r="AI80" i="10"/>
  <c r="Z122" i="10" s="1"/>
  <c r="AJ80" i="10"/>
  <c r="AA122" i="10" s="1"/>
  <c r="AK80" i="10"/>
  <c r="AB122" i="10" s="1"/>
  <c r="AL80" i="10"/>
  <c r="AC122" i="10" s="1"/>
  <c r="AM80" i="10"/>
  <c r="AD122" i="10" s="1"/>
  <c r="A81" i="10"/>
  <c r="B81" i="10"/>
  <c r="C81" i="10"/>
  <c r="D81" i="10"/>
  <c r="E81" i="10"/>
  <c r="F81" i="10"/>
  <c r="G81" i="10"/>
  <c r="H81" i="10"/>
  <c r="Q81" i="10"/>
  <c r="S81" i="10"/>
  <c r="K123" i="10" s="1"/>
  <c r="X81" i="10"/>
  <c r="Y81" i="10"/>
  <c r="Q123" i="10" s="1"/>
  <c r="Z81" i="10"/>
  <c r="AA81" i="10"/>
  <c r="AB81" i="10"/>
  <c r="AC81" i="10"/>
  <c r="U123" i="10" s="1"/>
  <c r="AD81" i="10"/>
  <c r="AE81" i="10"/>
  <c r="W123" i="10" s="1"/>
  <c r="AF81" i="10"/>
  <c r="AG81" i="10"/>
  <c r="AH81" i="10"/>
  <c r="AI81" i="10"/>
  <c r="Z123" i="10" s="1"/>
  <c r="AJ81" i="10"/>
  <c r="AA123" i="10" s="1"/>
  <c r="AK81" i="10"/>
  <c r="AB123" i="10" s="1"/>
  <c r="AL81" i="10"/>
  <c r="AC123" i="10" s="1"/>
  <c r="AM81" i="10"/>
  <c r="AD123" i="10" s="1"/>
  <c r="B43" i="10"/>
  <c r="C43" i="10"/>
  <c r="D43" i="10"/>
  <c r="E43" i="10"/>
  <c r="F43" i="10"/>
  <c r="G43" i="10"/>
  <c r="H43" i="10"/>
  <c r="J43" i="10"/>
  <c r="K43" i="10"/>
  <c r="L43" i="10"/>
  <c r="M43" i="10"/>
  <c r="F85" i="10" s="1"/>
  <c r="N43" i="10"/>
  <c r="O43" i="10"/>
  <c r="H85" i="10" s="1"/>
  <c r="P43" i="10"/>
  <c r="Q43" i="10"/>
  <c r="R43" i="10"/>
  <c r="S43" i="10"/>
  <c r="K85" i="10" s="1"/>
  <c r="T43" i="10"/>
  <c r="L85" i="10" s="1"/>
  <c r="U43" i="10"/>
  <c r="M85" i="10" s="1"/>
  <c r="V43" i="10"/>
  <c r="N85" i="10" s="1"/>
  <c r="W43" i="10"/>
  <c r="O85" i="10" s="1"/>
  <c r="X43" i="10"/>
  <c r="Y43" i="10"/>
  <c r="Q85" i="10" s="1"/>
  <c r="Z43" i="10"/>
  <c r="AA43" i="10"/>
  <c r="AB43" i="10"/>
  <c r="AC43" i="10"/>
  <c r="U85" i="10" s="1"/>
  <c r="AD43" i="10"/>
  <c r="AE43" i="10"/>
  <c r="W85" i="10" s="1"/>
  <c r="AF43" i="10"/>
  <c r="AG43" i="10"/>
  <c r="AH43" i="10"/>
  <c r="AI43" i="10"/>
  <c r="Z85" i="10" s="1"/>
  <c r="AJ43" i="10"/>
  <c r="AA85" i="10" s="1"/>
  <c r="AK43" i="10"/>
  <c r="AB85" i="10" s="1"/>
  <c r="AL43" i="10"/>
  <c r="AC85" i="10" s="1"/>
  <c r="AM43" i="10"/>
  <c r="AD85" i="10" s="1"/>
  <c r="A43" i="10"/>
  <c r="K131" i="5"/>
  <c r="J124" i="5"/>
  <c r="AE161" i="5"/>
  <c r="W81" i="10" s="1"/>
  <c r="O123" i="10" s="1"/>
  <c r="AD161" i="5"/>
  <c r="V81" i="10" s="1"/>
  <c r="N123" i="10" s="1"/>
  <c r="AC161" i="5"/>
  <c r="U81" i="10" s="1"/>
  <c r="M123" i="10" s="1"/>
  <c r="AB161" i="5"/>
  <c r="T81" i="10" s="1"/>
  <c r="L123" i="10" s="1"/>
  <c r="AA161" i="5"/>
  <c r="Z161" i="5"/>
  <c r="R81" i="10" s="1"/>
  <c r="Y161" i="5"/>
  <c r="X161" i="5"/>
  <c r="P81" i="10" s="1"/>
  <c r="W161" i="5"/>
  <c r="O81" i="10" s="1"/>
  <c r="H123" i="10" s="1"/>
  <c r="V161" i="5"/>
  <c r="N81" i="10" s="1"/>
  <c r="U161" i="5"/>
  <c r="T161" i="5"/>
  <c r="S161" i="5"/>
  <c r="R161" i="5"/>
  <c r="Q161" i="5"/>
  <c r="P161" i="5"/>
  <c r="M81" i="10" s="1"/>
  <c r="F123" i="10" s="1"/>
  <c r="O161" i="5"/>
  <c r="L81" i="10" s="1"/>
  <c r="N161" i="5"/>
  <c r="K81" i="10" s="1"/>
  <c r="M161" i="5"/>
  <c r="L161" i="5"/>
  <c r="J81" i="10" s="1"/>
  <c r="K161" i="5"/>
  <c r="J161" i="5"/>
  <c r="AE160" i="5"/>
  <c r="AD160" i="5"/>
  <c r="V80" i="10" s="1"/>
  <c r="N122" i="10" s="1"/>
  <c r="AC160" i="5"/>
  <c r="U80" i="10" s="1"/>
  <c r="M122" i="10" s="1"/>
  <c r="AB160" i="5"/>
  <c r="T80" i="10" s="1"/>
  <c r="L122" i="10" s="1"/>
  <c r="AA160" i="5"/>
  <c r="S80" i="10" s="1"/>
  <c r="K122" i="10" s="1"/>
  <c r="Z160" i="5"/>
  <c r="R80" i="10" s="1"/>
  <c r="Y160" i="5"/>
  <c r="X160" i="5"/>
  <c r="P80" i="10" s="1"/>
  <c r="W160" i="5"/>
  <c r="V160" i="5"/>
  <c r="N80" i="10" s="1"/>
  <c r="U160" i="5"/>
  <c r="T160" i="5"/>
  <c r="S160" i="5"/>
  <c r="R160" i="5"/>
  <c r="Q160" i="5"/>
  <c r="P160" i="5"/>
  <c r="M80" i="10" s="1"/>
  <c r="F122" i="10" s="1"/>
  <c r="O160" i="5"/>
  <c r="L80" i="10" s="1"/>
  <c r="N160" i="5"/>
  <c r="K80" i="10" s="1"/>
  <c r="M160" i="5"/>
  <c r="L160" i="5"/>
  <c r="J80" i="10" s="1"/>
  <c r="K160" i="5"/>
  <c r="J160" i="5"/>
  <c r="AE159" i="5"/>
  <c r="AD159" i="5"/>
  <c r="V79" i="10" s="1"/>
  <c r="N121" i="10" s="1"/>
  <c r="AC159" i="5"/>
  <c r="AB159" i="5"/>
  <c r="T79" i="10" s="1"/>
  <c r="L121" i="10" s="1"/>
  <c r="AA159" i="5"/>
  <c r="S79" i="10" s="1"/>
  <c r="K121" i="10" s="1"/>
  <c r="Z159" i="5"/>
  <c r="R79" i="10" s="1"/>
  <c r="Y159" i="5"/>
  <c r="Q79" i="10" s="1"/>
  <c r="X159" i="5"/>
  <c r="P79" i="10" s="1"/>
  <c r="W159" i="5"/>
  <c r="V159" i="5"/>
  <c r="N79" i="10" s="1"/>
  <c r="U159" i="5"/>
  <c r="T159" i="5"/>
  <c r="S159" i="5"/>
  <c r="R159" i="5"/>
  <c r="Q159" i="5"/>
  <c r="P159" i="5"/>
  <c r="M79" i="10" s="1"/>
  <c r="F121" i="10" s="1"/>
  <c r="O159" i="5"/>
  <c r="L79" i="10" s="1"/>
  <c r="N159" i="5"/>
  <c r="K79" i="10" s="1"/>
  <c r="M159" i="5"/>
  <c r="L159" i="5"/>
  <c r="J79" i="10" s="1"/>
  <c r="K159" i="5"/>
  <c r="J159" i="5"/>
  <c r="AE158" i="5"/>
  <c r="W78" i="10" s="1"/>
  <c r="O120" i="10" s="1"/>
  <c r="AD158" i="5"/>
  <c r="V78" i="10" s="1"/>
  <c r="N120" i="10" s="1"/>
  <c r="AC158" i="5"/>
  <c r="AB158" i="5"/>
  <c r="T78" i="10" s="1"/>
  <c r="L120" i="10" s="1"/>
  <c r="AA158" i="5"/>
  <c r="Z158" i="5"/>
  <c r="R78" i="10" s="1"/>
  <c r="Y158" i="5"/>
  <c r="Q78" i="10" s="1"/>
  <c r="X158" i="5"/>
  <c r="P78" i="10" s="1"/>
  <c r="W158" i="5"/>
  <c r="O78" i="10" s="1"/>
  <c r="H120" i="10" s="1"/>
  <c r="V158" i="5"/>
  <c r="N78" i="10" s="1"/>
  <c r="U158" i="5"/>
  <c r="T158" i="5"/>
  <c r="S158" i="5"/>
  <c r="R158" i="5"/>
  <c r="Q158" i="5"/>
  <c r="P158" i="5"/>
  <c r="M78" i="10" s="1"/>
  <c r="F120" i="10" s="1"/>
  <c r="O158" i="5"/>
  <c r="L78" i="10" s="1"/>
  <c r="N158" i="5"/>
  <c r="K78" i="10" s="1"/>
  <c r="M158" i="5"/>
  <c r="L158" i="5"/>
  <c r="J78" i="10" s="1"/>
  <c r="K158" i="5"/>
  <c r="J158" i="5"/>
  <c r="AE157" i="5"/>
  <c r="W77" i="10" s="1"/>
  <c r="O119" i="10" s="1"/>
  <c r="AD157" i="5"/>
  <c r="V77" i="10" s="1"/>
  <c r="N119" i="10" s="1"/>
  <c r="AC157" i="5"/>
  <c r="U77" i="10" s="1"/>
  <c r="M119" i="10" s="1"/>
  <c r="AB157" i="5"/>
  <c r="T77" i="10" s="1"/>
  <c r="L119" i="10" s="1"/>
  <c r="AA157" i="5"/>
  <c r="Z157" i="5"/>
  <c r="R77" i="10" s="1"/>
  <c r="Y157" i="5"/>
  <c r="X157" i="5"/>
  <c r="P77" i="10" s="1"/>
  <c r="W157" i="5"/>
  <c r="O77" i="10" s="1"/>
  <c r="H119" i="10" s="1"/>
  <c r="V157" i="5"/>
  <c r="N77" i="10" s="1"/>
  <c r="U157" i="5"/>
  <c r="T157" i="5"/>
  <c r="S157" i="5"/>
  <c r="R157" i="5"/>
  <c r="Q157" i="5"/>
  <c r="P157" i="5"/>
  <c r="M77" i="10" s="1"/>
  <c r="F119" i="10" s="1"/>
  <c r="O157" i="5"/>
  <c r="L77" i="10" s="1"/>
  <c r="N157" i="5"/>
  <c r="K77" i="10" s="1"/>
  <c r="M157" i="5"/>
  <c r="L157" i="5"/>
  <c r="J77" i="10" s="1"/>
  <c r="K157" i="5"/>
  <c r="J157" i="5"/>
  <c r="AE156" i="5"/>
  <c r="AD156" i="5"/>
  <c r="V76" i="10" s="1"/>
  <c r="N118" i="10" s="1"/>
  <c r="AC156" i="5"/>
  <c r="U76" i="10" s="1"/>
  <c r="M118" i="10" s="1"/>
  <c r="AB156" i="5"/>
  <c r="T76" i="10" s="1"/>
  <c r="L118" i="10" s="1"/>
  <c r="AA156" i="5"/>
  <c r="S76" i="10" s="1"/>
  <c r="K118" i="10" s="1"/>
  <c r="Z156" i="5"/>
  <c r="R76" i="10" s="1"/>
  <c r="Y156" i="5"/>
  <c r="X156" i="5"/>
  <c r="P76" i="10" s="1"/>
  <c r="W156" i="5"/>
  <c r="V156" i="5"/>
  <c r="N76" i="10" s="1"/>
  <c r="U156" i="5"/>
  <c r="T156" i="5"/>
  <c r="S156" i="5"/>
  <c r="R156" i="5"/>
  <c r="Q156" i="5"/>
  <c r="P156" i="5"/>
  <c r="M76" i="10" s="1"/>
  <c r="F118" i="10" s="1"/>
  <c r="O156" i="5"/>
  <c r="L76" i="10" s="1"/>
  <c r="N156" i="5"/>
  <c r="K76" i="10" s="1"/>
  <c r="M156" i="5"/>
  <c r="L156" i="5"/>
  <c r="J76" i="10" s="1"/>
  <c r="K156" i="5"/>
  <c r="J156" i="5"/>
  <c r="AE155" i="5"/>
  <c r="AD155" i="5"/>
  <c r="V75" i="10" s="1"/>
  <c r="N117" i="10" s="1"/>
  <c r="AC155" i="5"/>
  <c r="AB155" i="5"/>
  <c r="T75" i="10" s="1"/>
  <c r="L117" i="10" s="1"/>
  <c r="AA155" i="5"/>
  <c r="S75" i="10" s="1"/>
  <c r="K117" i="10" s="1"/>
  <c r="Z155" i="5"/>
  <c r="R75" i="10" s="1"/>
  <c r="Y155" i="5"/>
  <c r="Q75" i="10" s="1"/>
  <c r="X155" i="5"/>
  <c r="P75" i="10" s="1"/>
  <c r="W155" i="5"/>
  <c r="V155" i="5"/>
  <c r="N75" i="10" s="1"/>
  <c r="U155" i="5"/>
  <c r="T155" i="5"/>
  <c r="S155" i="5"/>
  <c r="R155" i="5"/>
  <c r="Q155" i="5"/>
  <c r="P155" i="5"/>
  <c r="M75" i="10" s="1"/>
  <c r="F117" i="10" s="1"/>
  <c r="O155" i="5"/>
  <c r="L75" i="10" s="1"/>
  <c r="N155" i="5"/>
  <c r="K75" i="10" s="1"/>
  <c r="M155" i="5"/>
  <c r="L155" i="5"/>
  <c r="J75" i="10" s="1"/>
  <c r="K155" i="5"/>
  <c r="J155" i="5"/>
  <c r="AE154" i="5"/>
  <c r="W74" i="10" s="1"/>
  <c r="O116" i="10" s="1"/>
  <c r="AD154" i="5"/>
  <c r="V74" i="10" s="1"/>
  <c r="N116" i="10" s="1"/>
  <c r="AC154" i="5"/>
  <c r="AB154" i="5"/>
  <c r="T74" i="10" s="1"/>
  <c r="L116" i="10" s="1"/>
  <c r="AA154" i="5"/>
  <c r="Z154" i="5"/>
  <c r="R74" i="10" s="1"/>
  <c r="Y154" i="5"/>
  <c r="Q74" i="10" s="1"/>
  <c r="X154" i="5"/>
  <c r="P74" i="10" s="1"/>
  <c r="W154" i="5"/>
  <c r="O74" i="10" s="1"/>
  <c r="H116" i="10" s="1"/>
  <c r="V154" i="5"/>
  <c r="N74" i="10" s="1"/>
  <c r="U154" i="5"/>
  <c r="T154" i="5"/>
  <c r="S154" i="5"/>
  <c r="R154" i="5"/>
  <c r="Q154" i="5"/>
  <c r="P154" i="5"/>
  <c r="M74" i="10" s="1"/>
  <c r="F116" i="10" s="1"/>
  <c r="O154" i="5"/>
  <c r="L74" i="10" s="1"/>
  <c r="N154" i="5"/>
  <c r="K74" i="10" s="1"/>
  <c r="M154" i="5"/>
  <c r="L154" i="5"/>
  <c r="J74" i="10" s="1"/>
  <c r="K154" i="5"/>
  <c r="J154" i="5"/>
  <c r="AE153" i="5"/>
  <c r="W73" i="10" s="1"/>
  <c r="O115" i="10" s="1"/>
  <c r="AD153" i="5"/>
  <c r="V73" i="10" s="1"/>
  <c r="N115" i="10" s="1"/>
  <c r="AC153" i="5"/>
  <c r="U73" i="10" s="1"/>
  <c r="M115" i="10" s="1"/>
  <c r="AB153" i="5"/>
  <c r="T73" i="10" s="1"/>
  <c r="L115" i="10" s="1"/>
  <c r="AA153" i="5"/>
  <c r="Z153" i="5"/>
  <c r="R73" i="10" s="1"/>
  <c r="Y153" i="5"/>
  <c r="X153" i="5"/>
  <c r="P73" i="10" s="1"/>
  <c r="W153" i="5"/>
  <c r="O73" i="10" s="1"/>
  <c r="H115" i="10" s="1"/>
  <c r="V153" i="5"/>
  <c r="N73" i="10" s="1"/>
  <c r="U153" i="5"/>
  <c r="T153" i="5"/>
  <c r="S153" i="5"/>
  <c r="R153" i="5"/>
  <c r="Q153" i="5"/>
  <c r="P153" i="5"/>
  <c r="M73" i="10" s="1"/>
  <c r="F115" i="10" s="1"/>
  <c r="O153" i="5"/>
  <c r="L73" i="10" s="1"/>
  <c r="N153" i="5"/>
  <c r="K73" i="10" s="1"/>
  <c r="M153" i="5"/>
  <c r="L153" i="5"/>
  <c r="J73" i="10" s="1"/>
  <c r="K153" i="5"/>
  <c r="J153" i="5"/>
  <c r="AE152" i="5"/>
  <c r="AD152" i="5"/>
  <c r="V72" i="10" s="1"/>
  <c r="N114" i="10" s="1"/>
  <c r="AC152" i="5"/>
  <c r="U72" i="10" s="1"/>
  <c r="M114" i="10" s="1"/>
  <c r="AB152" i="5"/>
  <c r="T72" i="10" s="1"/>
  <c r="L114" i="10" s="1"/>
  <c r="AA152" i="5"/>
  <c r="S72" i="10" s="1"/>
  <c r="K114" i="10" s="1"/>
  <c r="Z152" i="5"/>
  <c r="R72" i="10" s="1"/>
  <c r="Y152" i="5"/>
  <c r="Q72" i="10" s="1"/>
  <c r="X152" i="5"/>
  <c r="W152" i="5"/>
  <c r="O72" i="10" s="1"/>
  <c r="H114" i="10" s="1"/>
  <c r="V152" i="5"/>
  <c r="N72" i="10" s="1"/>
  <c r="U152" i="5"/>
  <c r="T152" i="5"/>
  <c r="S152" i="5"/>
  <c r="R152" i="5"/>
  <c r="Q152" i="5"/>
  <c r="P152" i="5"/>
  <c r="O152" i="5"/>
  <c r="L72" i="10" s="1"/>
  <c r="N152" i="5"/>
  <c r="K72" i="10" s="1"/>
  <c r="M152" i="5"/>
  <c r="L152" i="5"/>
  <c r="J72" i="10" s="1"/>
  <c r="K152" i="5"/>
  <c r="J152" i="5"/>
  <c r="AE151" i="5"/>
  <c r="W71" i="10" s="1"/>
  <c r="O113" i="10" s="1"/>
  <c r="AD151" i="5"/>
  <c r="V71" i="10" s="1"/>
  <c r="N113" i="10" s="1"/>
  <c r="AC151" i="5"/>
  <c r="AB151" i="5"/>
  <c r="T71" i="10" s="1"/>
  <c r="L113" i="10" s="1"/>
  <c r="AA151" i="5"/>
  <c r="S71" i="10" s="1"/>
  <c r="K113" i="10" s="1"/>
  <c r="Z151" i="5"/>
  <c r="R71" i="10" s="1"/>
  <c r="Y151" i="5"/>
  <c r="Q71" i="10" s="1"/>
  <c r="X151" i="5"/>
  <c r="P71" i="10" s="1"/>
  <c r="W151" i="5"/>
  <c r="O71" i="10" s="1"/>
  <c r="H113" i="10" s="1"/>
  <c r="V151" i="5"/>
  <c r="N71" i="10" s="1"/>
  <c r="U151" i="5"/>
  <c r="T151" i="5"/>
  <c r="S151" i="5"/>
  <c r="R151" i="5"/>
  <c r="Q151" i="5"/>
  <c r="P151" i="5"/>
  <c r="M71" i="10" s="1"/>
  <c r="F113" i="10" s="1"/>
  <c r="O151" i="5"/>
  <c r="L71" i="10" s="1"/>
  <c r="N151" i="5"/>
  <c r="K71" i="10" s="1"/>
  <c r="M151" i="5"/>
  <c r="L151" i="5"/>
  <c r="J71" i="10" s="1"/>
  <c r="K151" i="5"/>
  <c r="J151" i="5"/>
  <c r="AE150" i="5"/>
  <c r="W70" i="10" s="1"/>
  <c r="O112" i="10" s="1"/>
  <c r="AD150" i="5"/>
  <c r="V70" i="10" s="1"/>
  <c r="N112" i="10" s="1"/>
  <c r="AC150" i="5"/>
  <c r="AB150" i="5"/>
  <c r="T70" i="10" s="1"/>
  <c r="L112" i="10" s="1"/>
  <c r="AA150" i="5"/>
  <c r="S70" i="10" s="1"/>
  <c r="Z150" i="5"/>
  <c r="R70" i="10" s="1"/>
  <c r="Y150" i="5"/>
  <c r="Q70" i="10" s="1"/>
  <c r="X150" i="5"/>
  <c r="P70" i="10" s="1"/>
  <c r="W150" i="5"/>
  <c r="O70" i="10" s="1"/>
  <c r="H112" i="10" s="1"/>
  <c r="V150" i="5"/>
  <c r="N70" i="10" s="1"/>
  <c r="U150" i="5"/>
  <c r="T150" i="5"/>
  <c r="S150" i="5"/>
  <c r="R150" i="5"/>
  <c r="Q150" i="5"/>
  <c r="P150" i="5"/>
  <c r="M70" i="10" s="1"/>
  <c r="F112" i="10" s="1"/>
  <c r="O150" i="5"/>
  <c r="L70" i="10" s="1"/>
  <c r="N150" i="5"/>
  <c r="K70" i="10" s="1"/>
  <c r="M150" i="5"/>
  <c r="L150" i="5"/>
  <c r="J70" i="10" s="1"/>
  <c r="K150" i="5"/>
  <c r="J150" i="5"/>
  <c r="AE149" i="5"/>
  <c r="W69" i="10" s="1"/>
  <c r="O111" i="10" s="1"/>
  <c r="AD149" i="5"/>
  <c r="V69" i="10" s="1"/>
  <c r="N111" i="10" s="1"/>
  <c r="AC149" i="5"/>
  <c r="U69" i="10" s="1"/>
  <c r="M111" i="10" s="1"/>
  <c r="AB149" i="5"/>
  <c r="T69" i="10" s="1"/>
  <c r="L111" i="10" s="1"/>
  <c r="AA149" i="5"/>
  <c r="S69" i="10" s="1"/>
  <c r="K111" i="10" s="1"/>
  <c r="Z149" i="5"/>
  <c r="R69" i="10" s="1"/>
  <c r="Y149" i="5"/>
  <c r="Q69" i="10" s="1"/>
  <c r="X149" i="5"/>
  <c r="P69" i="10" s="1"/>
  <c r="W149" i="5"/>
  <c r="O69" i="10" s="1"/>
  <c r="H111" i="10" s="1"/>
  <c r="V149" i="5"/>
  <c r="N69" i="10" s="1"/>
  <c r="U149" i="5"/>
  <c r="T149" i="5"/>
  <c r="S149" i="5"/>
  <c r="R149" i="5"/>
  <c r="Q149" i="5"/>
  <c r="P149" i="5"/>
  <c r="M69" i="10" s="1"/>
  <c r="F111" i="10" s="1"/>
  <c r="O149" i="5"/>
  <c r="L69" i="10" s="1"/>
  <c r="N149" i="5"/>
  <c r="K69" i="10" s="1"/>
  <c r="M149" i="5"/>
  <c r="L149" i="5"/>
  <c r="J69" i="10" s="1"/>
  <c r="K149" i="5"/>
  <c r="J149" i="5"/>
  <c r="AE148" i="5"/>
  <c r="W68" i="10" s="1"/>
  <c r="O110" i="10" s="1"/>
  <c r="AD148" i="5"/>
  <c r="V68" i="10" s="1"/>
  <c r="N110" i="10" s="1"/>
  <c r="AC148" i="5"/>
  <c r="U68" i="10" s="1"/>
  <c r="M110" i="10" s="1"/>
  <c r="AB148" i="5"/>
  <c r="T68" i="10" s="1"/>
  <c r="L110" i="10" s="1"/>
  <c r="AA148" i="5"/>
  <c r="S68" i="10" s="1"/>
  <c r="K110" i="10" s="1"/>
  <c r="Z148" i="5"/>
  <c r="R68" i="10" s="1"/>
  <c r="Y148" i="5"/>
  <c r="X148" i="5"/>
  <c r="P68" i="10" s="1"/>
  <c r="W148" i="5"/>
  <c r="O68" i="10" s="1"/>
  <c r="H110" i="10" s="1"/>
  <c r="V148" i="5"/>
  <c r="N68" i="10" s="1"/>
  <c r="U148" i="5"/>
  <c r="T148" i="5"/>
  <c r="S148" i="5"/>
  <c r="R148" i="5"/>
  <c r="Q148" i="5"/>
  <c r="P148" i="5"/>
  <c r="M68" i="10" s="1"/>
  <c r="F110" i="10" s="1"/>
  <c r="O148" i="5"/>
  <c r="L68" i="10" s="1"/>
  <c r="N148" i="5"/>
  <c r="K68" i="10" s="1"/>
  <c r="M148" i="5"/>
  <c r="L148" i="5"/>
  <c r="J68" i="10" s="1"/>
  <c r="K148" i="5"/>
  <c r="J148" i="5"/>
  <c r="AE147" i="5"/>
  <c r="AD147" i="5"/>
  <c r="V67" i="10" s="1"/>
  <c r="N109" i="10" s="1"/>
  <c r="AC147" i="5"/>
  <c r="U67" i="10" s="1"/>
  <c r="M109" i="10" s="1"/>
  <c r="AB147" i="5"/>
  <c r="T67" i="10" s="1"/>
  <c r="L109" i="10" s="1"/>
  <c r="AA147" i="5"/>
  <c r="S67" i="10" s="1"/>
  <c r="K109" i="10" s="1"/>
  <c r="Z147" i="5"/>
  <c r="R67" i="10" s="1"/>
  <c r="Y147" i="5"/>
  <c r="Q67" i="10" s="1"/>
  <c r="X147" i="5"/>
  <c r="P67" i="10" s="1"/>
  <c r="W147" i="5"/>
  <c r="O67" i="10" s="1"/>
  <c r="H109" i="10" s="1"/>
  <c r="V147" i="5"/>
  <c r="N67" i="10" s="1"/>
  <c r="U147" i="5"/>
  <c r="T147" i="5"/>
  <c r="S147" i="5"/>
  <c r="R147" i="5"/>
  <c r="Q147" i="5"/>
  <c r="P147" i="5"/>
  <c r="M67" i="10" s="1"/>
  <c r="F109" i="10" s="1"/>
  <c r="O147" i="5"/>
  <c r="L67" i="10" s="1"/>
  <c r="N147" i="5"/>
  <c r="K67" i="10" s="1"/>
  <c r="M147" i="5"/>
  <c r="L147" i="5"/>
  <c r="J67" i="10" s="1"/>
  <c r="K147" i="5"/>
  <c r="J147" i="5"/>
  <c r="AE146" i="5"/>
  <c r="W66" i="10" s="1"/>
  <c r="O108" i="10" s="1"/>
  <c r="AD146" i="5"/>
  <c r="V66" i="10" s="1"/>
  <c r="N108" i="10" s="1"/>
  <c r="AC146" i="5"/>
  <c r="U66" i="10" s="1"/>
  <c r="M108" i="10" s="1"/>
  <c r="AB146" i="5"/>
  <c r="T66" i="10" s="1"/>
  <c r="L108" i="10" s="1"/>
  <c r="AA146" i="5"/>
  <c r="S66" i="10" s="1"/>
  <c r="K108" i="10" s="1"/>
  <c r="Z146" i="5"/>
  <c r="R66" i="10" s="1"/>
  <c r="Y146" i="5"/>
  <c r="Q66" i="10" s="1"/>
  <c r="X146" i="5"/>
  <c r="P66" i="10" s="1"/>
  <c r="W146" i="5"/>
  <c r="O66" i="10" s="1"/>
  <c r="H108" i="10" s="1"/>
  <c r="V146" i="5"/>
  <c r="N66" i="10" s="1"/>
  <c r="U146" i="5"/>
  <c r="T146" i="5"/>
  <c r="S146" i="5"/>
  <c r="R146" i="5"/>
  <c r="Q146" i="5"/>
  <c r="P146" i="5"/>
  <c r="M66" i="10" s="1"/>
  <c r="F108" i="10" s="1"/>
  <c r="O146" i="5"/>
  <c r="L66" i="10" s="1"/>
  <c r="N146" i="5"/>
  <c r="K66" i="10" s="1"/>
  <c r="M146" i="5"/>
  <c r="L146" i="5"/>
  <c r="J66" i="10" s="1"/>
  <c r="K146" i="5"/>
  <c r="J146" i="5"/>
  <c r="AE145" i="5"/>
  <c r="W65" i="10" s="1"/>
  <c r="O107" i="10" s="1"/>
  <c r="AD145" i="5"/>
  <c r="V65" i="10" s="1"/>
  <c r="N107" i="10" s="1"/>
  <c r="AC145" i="5"/>
  <c r="U65" i="10" s="1"/>
  <c r="M107" i="10" s="1"/>
  <c r="AB145" i="5"/>
  <c r="T65" i="10" s="1"/>
  <c r="L107" i="10" s="1"/>
  <c r="AA145" i="5"/>
  <c r="Z145" i="5"/>
  <c r="R65" i="10" s="1"/>
  <c r="Y145" i="5"/>
  <c r="Q65" i="10" s="1"/>
  <c r="X145" i="5"/>
  <c r="P65" i="10" s="1"/>
  <c r="W145" i="5"/>
  <c r="O65" i="10" s="1"/>
  <c r="H107" i="10" s="1"/>
  <c r="V145" i="5"/>
  <c r="N65" i="10" s="1"/>
  <c r="U145" i="5"/>
  <c r="T145" i="5"/>
  <c r="S145" i="5"/>
  <c r="R145" i="5"/>
  <c r="Q145" i="5"/>
  <c r="P145" i="5"/>
  <c r="M65" i="10" s="1"/>
  <c r="F107" i="10" s="1"/>
  <c r="O145" i="5"/>
  <c r="L65" i="10" s="1"/>
  <c r="N145" i="5"/>
  <c r="K65" i="10" s="1"/>
  <c r="M145" i="5"/>
  <c r="L145" i="5"/>
  <c r="J65" i="10" s="1"/>
  <c r="K145" i="5"/>
  <c r="J145" i="5"/>
  <c r="AE144" i="5"/>
  <c r="W64" i="10" s="1"/>
  <c r="O106" i="10" s="1"/>
  <c r="AD144" i="5"/>
  <c r="V64" i="10" s="1"/>
  <c r="N106" i="10" s="1"/>
  <c r="AC144" i="5"/>
  <c r="U64" i="10" s="1"/>
  <c r="M106" i="10" s="1"/>
  <c r="AB144" i="5"/>
  <c r="T64" i="10" s="1"/>
  <c r="L106" i="10" s="1"/>
  <c r="AA144" i="5"/>
  <c r="S64" i="10" s="1"/>
  <c r="K106" i="10" s="1"/>
  <c r="Z144" i="5"/>
  <c r="R64" i="10" s="1"/>
  <c r="Y144" i="5"/>
  <c r="Q64" i="10" s="1"/>
  <c r="X144" i="5"/>
  <c r="P64" i="10" s="1"/>
  <c r="W144" i="5"/>
  <c r="O64" i="10" s="1"/>
  <c r="H106" i="10" s="1"/>
  <c r="V144" i="5"/>
  <c r="N64" i="10" s="1"/>
  <c r="U144" i="5"/>
  <c r="T144" i="5"/>
  <c r="S144" i="5"/>
  <c r="R144" i="5"/>
  <c r="Q144" i="5"/>
  <c r="P144" i="5"/>
  <c r="M64" i="10" s="1"/>
  <c r="F106" i="10" s="1"/>
  <c r="O144" i="5"/>
  <c r="L64" i="10" s="1"/>
  <c r="N144" i="5"/>
  <c r="K64" i="10" s="1"/>
  <c r="M144" i="5"/>
  <c r="L144" i="5"/>
  <c r="J64" i="10" s="1"/>
  <c r="K144" i="5"/>
  <c r="J144" i="5"/>
  <c r="AE143" i="5"/>
  <c r="AD143" i="5"/>
  <c r="V63" i="10" s="1"/>
  <c r="N105" i="10" s="1"/>
  <c r="AC143" i="5"/>
  <c r="U63" i="10" s="1"/>
  <c r="M105" i="10" s="1"/>
  <c r="AB143" i="5"/>
  <c r="T63" i="10" s="1"/>
  <c r="L105" i="10" s="1"/>
  <c r="AA143" i="5"/>
  <c r="S63" i="10" s="1"/>
  <c r="K105" i="10" s="1"/>
  <c r="Z143" i="5"/>
  <c r="R63" i="10" s="1"/>
  <c r="Y143" i="5"/>
  <c r="Q63" i="10" s="1"/>
  <c r="X143" i="5"/>
  <c r="P63" i="10" s="1"/>
  <c r="W143" i="5"/>
  <c r="V143" i="5"/>
  <c r="N63" i="10" s="1"/>
  <c r="U143" i="5"/>
  <c r="T143" i="5"/>
  <c r="S143" i="5"/>
  <c r="R143" i="5"/>
  <c r="Q143" i="5"/>
  <c r="P143" i="5"/>
  <c r="M63" i="10" s="1"/>
  <c r="F105" i="10" s="1"/>
  <c r="O143" i="5"/>
  <c r="L63" i="10" s="1"/>
  <c r="N143" i="5"/>
  <c r="K63" i="10" s="1"/>
  <c r="M143" i="5"/>
  <c r="L143" i="5"/>
  <c r="J63" i="10" s="1"/>
  <c r="K143" i="5"/>
  <c r="J143" i="5"/>
  <c r="AE142" i="5"/>
  <c r="W62" i="10" s="1"/>
  <c r="O104" i="10" s="1"/>
  <c r="AD142" i="5"/>
  <c r="V62" i="10" s="1"/>
  <c r="N104" i="10" s="1"/>
  <c r="AC142" i="5"/>
  <c r="U62" i="10" s="1"/>
  <c r="M104" i="10" s="1"/>
  <c r="AB142" i="5"/>
  <c r="T62" i="10" s="1"/>
  <c r="L104" i="10" s="1"/>
  <c r="AA142" i="5"/>
  <c r="S62" i="10" s="1"/>
  <c r="K104" i="10" s="1"/>
  <c r="Z142" i="5"/>
  <c r="R62" i="10" s="1"/>
  <c r="Y142" i="5"/>
  <c r="Q62" i="10" s="1"/>
  <c r="X142" i="5"/>
  <c r="P62" i="10" s="1"/>
  <c r="W142" i="5"/>
  <c r="O62" i="10" s="1"/>
  <c r="H104" i="10" s="1"/>
  <c r="V142" i="5"/>
  <c r="N62" i="10" s="1"/>
  <c r="U142" i="5"/>
  <c r="T142" i="5"/>
  <c r="S142" i="5"/>
  <c r="R142" i="5"/>
  <c r="Q142" i="5"/>
  <c r="P142" i="5"/>
  <c r="M62" i="10" s="1"/>
  <c r="F104" i="10" s="1"/>
  <c r="O142" i="5"/>
  <c r="L62" i="10" s="1"/>
  <c r="N142" i="5"/>
  <c r="K62" i="10" s="1"/>
  <c r="M142" i="5"/>
  <c r="L142" i="5"/>
  <c r="J62" i="10" s="1"/>
  <c r="K142" i="5"/>
  <c r="J142" i="5"/>
  <c r="AE141" i="5"/>
  <c r="W61" i="10" s="1"/>
  <c r="O103" i="10" s="1"/>
  <c r="AD141" i="5"/>
  <c r="V61" i="10" s="1"/>
  <c r="N103" i="10" s="1"/>
  <c r="AC141" i="5"/>
  <c r="U61" i="10" s="1"/>
  <c r="M103" i="10" s="1"/>
  <c r="AB141" i="5"/>
  <c r="T61" i="10" s="1"/>
  <c r="L103" i="10" s="1"/>
  <c r="AA141" i="5"/>
  <c r="Z141" i="5"/>
  <c r="R61" i="10" s="1"/>
  <c r="Y141" i="5"/>
  <c r="Q61" i="10" s="1"/>
  <c r="X141" i="5"/>
  <c r="P61" i="10" s="1"/>
  <c r="W141" i="5"/>
  <c r="O61" i="10" s="1"/>
  <c r="H103" i="10" s="1"/>
  <c r="V141" i="5"/>
  <c r="N61" i="10" s="1"/>
  <c r="U141" i="5"/>
  <c r="T141" i="5"/>
  <c r="S141" i="5"/>
  <c r="R141" i="5"/>
  <c r="Q141" i="5"/>
  <c r="P141" i="5"/>
  <c r="M61" i="10" s="1"/>
  <c r="F103" i="10" s="1"/>
  <c r="O141" i="5"/>
  <c r="L61" i="10" s="1"/>
  <c r="N141" i="5"/>
  <c r="K61" i="10" s="1"/>
  <c r="M141" i="5"/>
  <c r="L141" i="5"/>
  <c r="J61" i="10" s="1"/>
  <c r="K141" i="5"/>
  <c r="J141" i="5"/>
  <c r="AE140" i="5"/>
  <c r="W60" i="10" s="1"/>
  <c r="O102" i="10" s="1"/>
  <c r="AD140" i="5"/>
  <c r="V60" i="10" s="1"/>
  <c r="N102" i="10" s="1"/>
  <c r="AC140" i="5"/>
  <c r="U60" i="10" s="1"/>
  <c r="M102" i="10" s="1"/>
  <c r="AB140" i="5"/>
  <c r="T60" i="10" s="1"/>
  <c r="L102" i="10" s="1"/>
  <c r="AA140" i="5"/>
  <c r="S60" i="10" s="1"/>
  <c r="K102" i="10" s="1"/>
  <c r="Z140" i="5"/>
  <c r="R60" i="10" s="1"/>
  <c r="Y140" i="5"/>
  <c r="Q60" i="10" s="1"/>
  <c r="X140" i="5"/>
  <c r="P60" i="10" s="1"/>
  <c r="W140" i="5"/>
  <c r="O60" i="10" s="1"/>
  <c r="H102" i="10" s="1"/>
  <c r="V140" i="5"/>
  <c r="N60" i="10" s="1"/>
  <c r="U140" i="5"/>
  <c r="T140" i="5"/>
  <c r="S140" i="5"/>
  <c r="R140" i="5"/>
  <c r="Q140" i="5"/>
  <c r="P140" i="5"/>
  <c r="M60" i="10" s="1"/>
  <c r="F102" i="10" s="1"/>
  <c r="O140" i="5"/>
  <c r="L60" i="10" s="1"/>
  <c r="N140" i="5"/>
  <c r="K60" i="10" s="1"/>
  <c r="M140" i="5"/>
  <c r="L140" i="5"/>
  <c r="J60" i="10" s="1"/>
  <c r="K140" i="5"/>
  <c r="J140" i="5"/>
  <c r="AE139" i="5"/>
  <c r="W59" i="10" s="1"/>
  <c r="O101" i="10" s="1"/>
  <c r="AD139" i="5"/>
  <c r="V59" i="10" s="1"/>
  <c r="N101" i="10" s="1"/>
  <c r="AC139" i="5"/>
  <c r="U59" i="10" s="1"/>
  <c r="M101" i="10" s="1"/>
  <c r="AB139" i="5"/>
  <c r="T59" i="10" s="1"/>
  <c r="L101" i="10" s="1"/>
  <c r="AA139" i="5"/>
  <c r="S59" i="10" s="1"/>
  <c r="K101" i="10" s="1"/>
  <c r="Z139" i="5"/>
  <c r="R59" i="10" s="1"/>
  <c r="Y139" i="5"/>
  <c r="Q59" i="10" s="1"/>
  <c r="X139" i="5"/>
  <c r="P59" i="10" s="1"/>
  <c r="W139" i="5"/>
  <c r="O59" i="10" s="1"/>
  <c r="H101" i="10" s="1"/>
  <c r="V139" i="5"/>
  <c r="N59" i="10" s="1"/>
  <c r="U139" i="5"/>
  <c r="T139" i="5"/>
  <c r="S139" i="5"/>
  <c r="R139" i="5"/>
  <c r="Q139" i="5"/>
  <c r="P139" i="5"/>
  <c r="M59" i="10" s="1"/>
  <c r="F101" i="10" s="1"/>
  <c r="O139" i="5"/>
  <c r="L59" i="10" s="1"/>
  <c r="N139" i="5"/>
  <c r="K59" i="10" s="1"/>
  <c r="M139" i="5"/>
  <c r="L139" i="5"/>
  <c r="J59" i="10" s="1"/>
  <c r="K139" i="5"/>
  <c r="J139" i="5"/>
  <c r="AE138" i="5"/>
  <c r="W58" i="10" s="1"/>
  <c r="O100" i="10" s="1"/>
  <c r="AD138" i="5"/>
  <c r="V58" i="10" s="1"/>
  <c r="N100" i="10" s="1"/>
  <c r="AC138" i="5"/>
  <c r="U58" i="10" s="1"/>
  <c r="M100" i="10" s="1"/>
  <c r="AB138" i="5"/>
  <c r="T58" i="10" s="1"/>
  <c r="L100" i="10" s="1"/>
  <c r="AA138" i="5"/>
  <c r="S58" i="10" s="1"/>
  <c r="K100" i="10" s="1"/>
  <c r="Z138" i="5"/>
  <c r="R58" i="10" s="1"/>
  <c r="Y138" i="5"/>
  <c r="Q58" i="10" s="1"/>
  <c r="X138" i="5"/>
  <c r="P58" i="10" s="1"/>
  <c r="W138" i="5"/>
  <c r="O58" i="10" s="1"/>
  <c r="H100" i="10" s="1"/>
  <c r="V138" i="5"/>
  <c r="N58" i="10" s="1"/>
  <c r="U138" i="5"/>
  <c r="T138" i="5"/>
  <c r="S138" i="5"/>
  <c r="R138" i="5"/>
  <c r="Q138" i="5"/>
  <c r="P138" i="5"/>
  <c r="M58" i="10" s="1"/>
  <c r="F100" i="10" s="1"/>
  <c r="O138" i="5"/>
  <c r="L58" i="10" s="1"/>
  <c r="N138" i="5"/>
  <c r="K58" i="10" s="1"/>
  <c r="M138" i="5"/>
  <c r="L138" i="5"/>
  <c r="J58" i="10" s="1"/>
  <c r="K138" i="5"/>
  <c r="J138" i="5"/>
  <c r="AE137" i="5"/>
  <c r="W57" i="10" s="1"/>
  <c r="O99" i="10" s="1"/>
  <c r="AD137" i="5"/>
  <c r="V57" i="10" s="1"/>
  <c r="N99" i="10" s="1"/>
  <c r="AC137" i="5"/>
  <c r="U57" i="10" s="1"/>
  <c r="M99" i="10" s="1"/>
  <c r="AB137" i="5"/>
  <c r="T57" i="10" s="1"/>
  <c r="L99" i="10" s="1"/>
  <c r="AA137" i="5"/>
  <c r="S57" i="10" s="1"/>
  <c r="K99" i="10" s="1"/>
  <c r="Z137" i="5"/>
  <c r="R57" i="10" s="1"/>
  <c r="Y137" i="5"/>
  <c r="Q57" i="10" s="1"/>
  <c r="X137" i="5"/>
  <c r="P57" i="10" s="1"/>
  <c r="W137" i="5"/>
  <c r="O57" i="10" s="1"/>
  <c r="H99" i="10" s="1"/>
  <c r="V137" i="5"/>
  <c r="N57" i="10" s="1"/>
  <c r="U137" i="5"/>
  <c r="T137" i="5"/>
  <c r="S137" i="5"/>
  <c r="R137" i="5"/>
  <c r="Q137" i="5"/>
  <c r="P137" i="5"/>
  <c r="M57" i="10" s="1"/>
  <c r="F99" i="10" s="1"/>
  <c r="O137" i="5"/>
  <c r="L57" i="10" s="1"/>
  <c r="N137" i="5"/>
  <c r="K57" i="10" s="1"/>
  <c r="M137" i="5"/>
  <c r="L137" i="5"/>
  <c r="J57" i="10" s="1"/>
  <c r="K137" i="5"/>
  <c r="J137" i="5"/>
  <c r="AE136" i="5"/>
  <c r="W56" i="10" s="1"/>
  <c r="O98" i="10" s="1"/>
  <c r="AD136" i="5"/>
  <c r="V56" i="10" s="1"/>
  <c r="N98" i="10" s="1"/>
  <c r="AC136" i="5"/>
  <c r="U56" i="10" s="1"/>
  <c r="M98" i="10" s="1"/>
  <c r="AB136" i="5"/>
  <c r="T56" i="10" s="1"/>
  <c r="L98" i="10" s="1"/>
  <c r="AA136" i="5"/>
  <c r="S56" i="10" s="1"/>
  <c r="K98" i="10" s="1"/>
  <c r="Z136" i="5"/>
  <c r="R56" i="10" s="1"/>
  <c r="Y136" i="5"/>
  <c r="Q56" i="10" s="1"/>
  <c r="X136" i="5"/>
  <c r="P56" i="10" s="1"/>
  <c r="W136" i="5"/>
  <c r="O56" i="10" s="1"/>
  <c r="H98" i="10" s="1"/>
  <c r="V136" i="5"/>
  <c r="N56" i="10" s="1"/>
  <c r="U136" i="5"/>
  <c r="T136" i="5"/>
  <c r="S136" i="5"/>
  <c r="R136" i="5"/>
  <c r="Q136" i="5"/>
  <c r="P136" i="5"/>
  <c r="M56" i="10" s="1"/>
  <c r="F98" i="10" s="1"/>
  <c r="O136" i="5"/>
  <c r="L56" i="10" s="1"/>
  <c r="N136" i="5"/>
  <c r="K56" i="10" s="1"/>
  <c r="M136" i="5"/>
  <c r="L136" i="5"/>
  <c r="J56" i="10" s="1"/>
  <c r="K136" i="5"/>
  <c r="J136" i="5"/>
  <c r="AE135" i="5"/>
  <c r="W55" i="10" s="1"/>
  <c r="O97" i="10" s="1"/>
  <c r="AD135" i="5"/>
  <c r="V55" i="10" s="1"/>
  <c r="N97" i="10" s="1"/>
  <c r="AC135" i="5"/>
  <c r="U55" i="10" s="1"/>
  <c r="M97" i="10" s="1"/>
  <c r="AB135" i="5"/>
  <c r="T55" i="10" s="1"/>
  <c r="L97" i="10" s="1"/>
  <c r="AA135" i="5"/>
  <c r="S55" i="10" s="1"/>
  <c r="K97" i="10" s="1"/>
  <c r="Z135" i="5"/>
  <c r="R55" i="10" s="1"/>
  <c r="Y135" i="5"/>
  <c r="Q55" i="10" s="1"/>
  <c r="X135" i="5"/>
  <c r="P55" i="10" s="1"/>
  <c r="W135" i="5"/>
  <c r="O55" i="10" s="1"/>
  <c r="H97" i="10" s="1"/>
  <c r="V135" i="5"/>
  <c r="N55" i="10" s="1"/>
  <c r="U135" i="5"/>
  <c r="T135" i="5"/>
  <c r="S135" i="5"/>
  <c r="R135" i="5"/>
  <c r="Q135" i="5"/>
  <c r="P135" i="5"/>
  <c r="M55" i="10" s="1"/>
  <c r="F97" i="10" s="1"/>
  <c r="O135" i="5"/>
  <c r="L55" i="10" s="1"/>
  <c r="N135" i="5"/>
  <c r="K55" i="10" s="1"/>
  <c r="M135" i="5"/>
  <c r="L135" i="5"/>
  <c r="J55" i="10" s="1"/>
  <c r="K135" i="5"/>
  <c r="J135" i="5"/>
  <c r="AE134" i="5"/>
  <c r="W54" i="10" s="1"/>
  <c r="O96" i="10" s="1"/>
  <c r="AD134" i="5"/>
  <c r="V54" i="10" s="1"/>
  <c r="N96" i="10" s="1"/>
  <c r="AC134" i="5"/>
  <c r="U54" i="10" s="1"/>
  <c r="M96" i="10" s="1"/>
  <c r="AB134" i="5"/>
  <c r="T54" i="10" s="1"/>
  <c r="L96" i="10" s="1"/>
  <c r="AA134" i="5"/>
  <c r="S54" i="10" s="1"/>
  <c r="K96" i="10" s="1"/>
  <c r="Z134" i="5"/>
  <c r="R54" i="10" s="1"/>
  <c r="Y134" i="5"/>
  <c r="Q54" i="10" s="1"/>
  <c r="X134" i="5"/>
  <c r="P54" i="10" s="1"/>
  <c r="W134" i="5"/>
  <c r="O54" i="10" s="1"/>
  <c r="H96" i="10" s="1"/>
  <c r="V134" i="5"/>
  <c r="N54" i="10" s="1"/>
  <c r="U134" i="5"/>
  <c r="T134" i="5"/>
  <c r="S134" i="5"/>
  <c r="R134" i="5"/>
  <c r="Q134" i="5"/>
  <c r="P134" i="5"/>
  <c r="M54" i="10" s="1"/>
  <c r="F96" i="10" s="1"/>
  <c r="O134" i="5"/>
  <c r="L54" i="10" s="1"/>
  <c r="N134" i="5"/>
  <c r="K54" i="10" s="1"/>
  <c r="M134" i="5"/>
  <c r="L134" i="5"/>
  <c r="J54" i="10" s="1"/>
  <c r="K134" i="5"/>
  <c r="J134" i="5"/>
  <c r="AE133" i="5"/>
  <c r="W53" i="10" s="1"/>
  <c r="O95" i="10" s="1"/>
  <c r="AD133" i="5"/>
  <c r="V53" i="10" s="1"/>
  <c r="N95" i="10" s="1"/>
  <c r="AC133" i="5"/>
  <c r="U53" i="10" s="1"/>
  <c r="M95" i="10" s="1"/>
  <c r="AB133" i="5"/>
  <c r="T53" i="10" s="1"/>
  <c r="L95" i="10" s="1"/>
  <c r="AA133" i="5"/>
  <c r="Z133" i="5"/>
  <c r="R53" i="10" s="1"/>
  <c r="Y133" i="5"/>
  <c r="Q53" i="10" s="1"/>
  <c r="X133" i="5"/>
  <c r="P53" i="10" s="1"/>
  <c r="W133" i="5"/>
  <c r="O53" i="10" s="1"/>
  <c r="H95" i="10" s="1"/>
  <c r="V133" i="5"/>
  <c r="N53" i="10" s="1"/>
  <c r="U133" i="5"/>
  <c r="T133" i="5"/>
  <c r="S133" i="5"/>
  <c r="R133" i="5"/>
  <c r="Q133" i="5"/>
  <c r="P133" i="5"/>
  <c r="M53" i="10" s="1"/>
  <c r="F95" i="10" s="1"/>
  <c r="O133" i="5"/>
  <c r="L53" i="10" s="1"/>
  <c r="N133" i="5"/>
  <c r="K53" i="10" s="1"/>
  <c r="M133" i="5"/>
  <c r="L133" i="5"/>
  <c r="J53" i="10" s="1"/>
  <c r="K133" i="5"/>
  <c r="J133" i="5"/>
  <c r="AE132" i="5"/>
  <c r="W52" i="10" s="1"/>
  <c r="O94" i="10" s="1"/>
  <c r="AD132" i="5"/>
  <c r="V52" i="10" s="1"/>
  <c r="N94" i="10" s="1"/>
  <c r="AC132" i="5"/>
  <c r="U52" i="10" s="1"/>
  <c r="M94" i="10" s="1"/>
  <c r="AB132" i="5"/>
  <c r="T52" i="10" s="1"/>
  <c r="L94" i="10" s="1"/>
  <c r="AA132" i="5"/>
  <c r="S52" i="10" s="1"/>
  <c r="K94" i="10" s="1"/>
  <c r="Z132" i="5"/>
  <c r="R52" i="10" s="1"/>
  <c r="Y132" i="5"/>
  <c r="X132" i="5"/>
  <c r="P52" i="10" s="1"/>
  <c r="W132" i="5"/>
  <c r="O52" i="10" s="1"/>
  <c r="H94" i="10" s="1"/>
  <c r="V132" i="5"/>
  <c r="N52" i="10" s="1"/>
  <c r="U132" i="5"/>
  <c r="T132" i="5"/>
  <c r="S132" i="5"/>
  <c r="R132" i="5"/>
  <c r="Q132" i="5"/>
  <c r="P132" i="5"/>
  <c r="M52" i="10" s="1"/>
  <c r="F94" i="10" s="1"/>
  <c r="O132" i="5"/>
  <c r="L52" i="10" s="1"/>
  <c r="N132" i="5"/>
  <c r="K52" i="10" s="1"/>
  <c r="M132" i="5"/>
  <c r="L132" i="5"/>
  <c r="J52" i="10" s="1"/>
  <c r="K132" i="5"/>
  <c r="J132" i="5"/>
  <c r="AE131" i="5"/>
  <c r="W51" i="10" s="1"/>
  <c r="O93" i="10" s="1"/>
  <c r="AD131" i="5"/>
  <c r="V51" i="10" s="1"/>
  <c r="N93" i="10" s="1"/>
  <c r="AC131" i="5"/>
  <c r="U51" i="10" s="1"/>
  <c r="M93" i="10" s="1"/>
  <c r="AB131" i="5"/>
  <c r="T51" i="10" s="1"/>
  <c r="L93" i="10" s="1"/>
  <c r="AA131" i="5"/>
  <c r="S51" i="10" s="1"/>
  <c r="K93" i="10" s="1"/>
  <c r="Z131" i="5"/>
  <c r="R51" i="10" s="1"/>
  <c r="Y131" i="5"/>
  <c r="Q51" i="10" s="1"/>
  <c r="X131" i="5"/>
  <c r="P51" i="10" s="1"/>
  <c r="W131" i="5"/>
  <c r="O51" i="10" s="1"/>
  <c r="H93" i="10" s="1"/>
  <c r="V131" i="5"/>
  <c r="N51" i="10" s="1"/>
  <c r="U131" i="5"/>
  <c r="T131" i="5"/>
  <c r="S131" i="5"/>
  <c r="R131" i="5"/>
  <c r="Q131" i="5"/>
  <c r="P131" i="5"/>
  <c r="M51" i="10" s="1"/>
  <c r="F93" i="10" s="1"/>
  <c r="O131" i="5"/>
  <c r="L51" i="10" s="1"/>
  <c r="N131" i="5"/>
  <c r="K51" i="10" s="1"/>
  <c r="M131" i="5"/>
  <c r="L131" i="5"/>
  <c r="J51" i="10" s="1"/>
  <c r="J131" i="5"/>
  <c r="AE130" i="5"/>
  <c r="W50" i="10" s="1"/>
  <c r="O92" i="10" s="1"/>
  <c r="AD130" i="5"/>
  <c r="V50" i="10" s="1"/>
  <c r="N92" i="10" s="1"/>
  <c r="AC130" i="5"/>
  <c r="U50" i="10" s="1"/>
  <c r="M92" i="10" s="1"/>
  <c r="AB130" i="5"/>
  <c r="T50" i="10" s="1"/>
  <c r="L92" i="10" s="1"/>
  <c r="AA130" i="5"/>
  <c r="S50" i="10" s="1"/>
  <c r="K92" i="10" s="1"/>
  <c r="Z130" i="5"/>
  <c r="R50" i="10" s="1"/>
  <c r="Y130" i="5"/>
  <c r="Q50" i="10" s="1"/>
  <c r="X130" i="5"/>
  <c r="P50" i="10" s="1"/>
  <c r="W130" i="5"/>
  <c r="O50" i="10" s="1"/>
  <c r="H92" i="10" s="1"/>
  <c r="V130" i="5"/>
  <c r="N50" i="10" s="1"/>
  <c r="U130" i="5"/>
  <c r="T130" i="5"/>
  <c r="S130" i="5"/>
  <c r="R130" i="5"/>
  <c r="Q130" i="5"/>
  <c r="P130" i="5"/>
  <c r="M50" i="10" s="1"/>
  <c r="F92" i="10" s="1"/>
  <c r="O130" i="5"/>
  <c r="L50" i="10" s="1"/>
  <c r="N130" i="5"/>
  <c r="K50" i="10" s="1"/>
  <c r="M130" i="5"/>
  <c r="L130" i="5"/>
  <c r="J50" i="10" s="1"/>
  <c r="K130" i="5"/>
  <c r="J130" i="5"/>
  <c r="AE129" i="5"/>
  <c r="W49" i="10" s="1"/>
  <c r="O91" i="10" s="1"/>
  <c r="AD129" i="5"/>
  <c r="V49" i="10" s="1"/>
  <c r="N91" i="10" s="1"/>
  <c r="AC129" i="5"/>
  <c r="U49" i="10" s="1"/>
  <c r="M91" i="10" s="1"/>
  <c r="AB129" i="5"/>
  <c r="T49" i="10" s="1"/>
  <c r="L91" i="10" s="1"/>
  <c r="AA129" i="5"/>
  <c r="S49" i="10" s="1"/>
  <c r="K91" i="10" s="1"/>
  <c r="Z129" i="5"/>
  <c r="R49" i="10" s="1"/>
  <c r="Y129" i="5"/>
  <c r="Q49" i="10" s="1"/>
  <c r="X129" i="5"/>
  <c r="P49" i="10" s="1"/>
  <c r="W129" i="5"/>
  <c r="O49" i="10" s="1"/>
  <c r="H91" i="10" s="1"/>
  <c r="V129" i="5"/>
  <c r="N49" i="10" s="1"/>
  <c r="U129" i="5"/>
  <c r="T129" i="5"/>
  <c r="S129" i="5"/>
  <c r="R129" i="5"/>
  <c r="Q129" i="5"/>
  <c r="P129" i="5"/>
  <c r="M49" i="10" s="1"/>
  <c r="F91" i="10" s="1"/>
  <c r="O129" i="5"/>
  <c r="L49" i="10" s="1"/>
  <c r="N129" i="5"/>
  <c r="K49" i="10" s="1"/>
  <c r="M129" i="5"/>
  <c r="L129" i="5"/>
  <c r="J49" i="10" s="1"/>
  <c r="K129" i="5"/>
  <c r="J129" i="5"/>
  <c r="AE128" i="5"/>
  <c r="W48" i="10" s="1"/>
  <c r="O90" i="10" s="1"/>
  <c r="AD128" i="5"/>
  <c r="V48" i="10" s="1"/>
  <c r="N90" i="10" s="1"/>
  <c r="AC128" i="5"/>
  <c r="U48" i="10" s="1"/>
  <c r="M90" i="10" s="1"/>
  <c r="AB128" i="5"/>
  <c r="T48" i="10" s="1"/>
  <c r="L90" i="10" s="1"/>
  <c r="AA128" i="5"/>
  <c r="S48" i="10" s="1"/>
  <c r="K90" i="10" s="1"/>
  <c r="Z128" i="5"/>
  <c r="R48" i="10" s="1"/>
  <c r="Y128" i="5"/>
  <c r="Q48" i="10" s="1"/>
  <c r="X128" i="5"/>
  <c r="P48" i="10" s="1"/>
  <c r="W128" i="5"/>
  <c r="O48" i="10" s="1"/>
  <c r="H90" i="10" s="1"/>
  <c r="V128" i="5"/>
  <c r="N48" i="10" s="1"/>
  <c r="U128" i="5"/>
  <c r="T128" i="5"/>
  <c r="S128" i="5"/>
  <c r="R128" i="5"/>
  <c r="Q128" i="5"/>
  <c r="P128" i="5"/>
  <c r="M48" i="10" s="1"/>
  <c r="F90" i="10" s="1"/>
  <c r="O128" i="5"/>
  <c r="L48" i="10" s="1"/>
  <c r="N128" i="5"/>
  <c r="K48" i="10" s="1"/>
  <c r="M128" i="5"/>
  <c r="L128" i="5"/>
  <c r="J48" i="10" s="1"/>
  <c r="K128" i="5"/>
  <c r="J128" i="5"/>
  <c r="AE127" i="5"/>
  <c r="W47" i="10" s="1"/>
  <c r="O89" i="10" s="1"/>
  <c r="AD127" i="5"/>
  <c r="V47" i="10" s="1"/>
  <c r="N89" i="10" s="1"/>
  <c r="AC127" i="5"/>
  <c r="U47" i="10" s="1"/>
  <c r="M89" i="10" s="1"/>
  <c r="AB127" i="5"/>
  <c r="T47" i="10" s="1"/>
  <c r="L89" i="10" s="1"/>
  <c r="AA127" i="5"/>
  <c r="S47" i="10" s="1"/>
  <c r="K89" i="10" s="1"/>
  <c r="Z127" i="5"/>
  <c r="R47" i="10" s="1"/>
  <c r="Y127" i="5"/>
  <c r="Q47" i="10" s="1"/>
  <c r="X127" i="5"/>
  <c r="P47" i="10" s="1"/>
  <c r="W127" i="5"/>
  <c r="O47" i="10" s="1"/>
  <c r="H89" i="10" s="1"/>
  <c r="V127" i="5"/>
  <c r="N47" i="10" s="1"/>
  <c r="U127" i="5"/>
  <c r="T127" i="5"/>
  <c r="S127" i="5"/>
  <c r="R127" i="5"/>
  <c r="Q127" i="5"/>
  <c r="P127" i="5"/>
  <c r="M47" i="10" s="1"/>
  <c r="F89" i="10" s="1"/>
  <c r="O127" i="5"/>
  <c r="L47" i="10" s="1"/>
  <c r="N127" i="5"/>
  <c r="K47" i="10" s="1"/>
  <c r="M127" i="5"/>
  <c r="L127" i="5"/>
  <c r="J47" i="10" s="1"/>
  <c r="K127" i="5"/>
  <c r="J127" i="5"/>
  <c r="AE126" i="5"/>
  <c r="W46" i="10" s="1"/>
  <c r="O88" i="10" s="1"/>
  <c r="AD126" i="5"/>
  <c r="V46" i="10" s="1"/>
  <c r="N88" i="10" s="1"/>
  <c r="AC126" i="5"/>
  <c r="U46" i="10" s="1"/>
  <c r="M88" i="10" s="1"/>
  <c r="AB126" i="5"/>
  <c r="T46" i="10" s="1"/>
  <c r="L88" i="10" s="1"/>
  <c r="AA126" i="5"/>
  <c r="S46" i="10" s="1"/>
  <c r="K88" i="10" s="1"/>
  <c r="Z126" i="5"/>
  <c r="R46" i="10" s="1"/>
  <c r="Y126" i="5"/>
  <c r="Q46" i="10" s="1"/>
  <c r="X126" i="5"/>
  <c r="P46" i="10" s="1"/>
  <c r="W126" i="5"/>
  <c r="O46" i="10" s="1"/>
  <c r="H88" i="10" s="1"/>
  <c r="V126" i="5"/>
  <c r="N46" i="10" s="1"/>
  <c r="U126" i="5"/>
  <c r="T126" i="5"/>
  <c r="S126" i="5"/>
  <c r="R126" i="5"/>
  <c r="Q126" i="5"/>
  <c r="P126" i="5"/>
  <c r="M46" i="10" s="1"/>
  <c r="F88" i="10" s="1"/>
  <c r="O126" i="5"/>
  <c r="L46" i="10" s="1"/>
  <c r="N126" i="5"/>
  <c r="K46" i="10" s="1"/>
  <c r="M126" i="5"/>
  <c r="L126" i="5"/>
  <c r="J46" i="10" s="1"/>
  <c r="K126" i="5"/>
  <c r="J126" i="5"/>
  <c r="AE125" i="5"/>
  <c r="W45" i="10" s="1"/>
  <c r="O87" i="10" s="1"/>
  <c r="AD125" i="5"/>
  <c r="V45" i="10" s="1"/>
  <c r="N87" i="10" s="1"/>
  <c r="AC125" i="5"/>
  <c r="U45" i="10" s="1"/>
  <c r="M87" i="10" s="1"/>
  <c r="AB125" i="5"/>
  <c r="T45" i="10" s="1"/>
  <c r="L87" i="10" s="1"/>
  <c r="AA125" i="5"/>
  <c r="S45" i="10" s="1"/>
  <c r="K87" i="10" s="1"/>
  <c r="Z125" i="5"/>
  <c r="R45" i="10" s="1"/>
  <c r="Y125" i="5"/>
  <c r="Q45" i="10" s="1"/>
  <c r="X125" i="5"/>
  <c r="P45" i="10" s="1"/>
  <c r="W125" i="5"/>
  <c r="O45" i="10" s="1"/>
  <c r="H87" i="10" s="1"/>
  <c r="V125" i="5"/>
  <c r="N45" i="10" s="1"/>
  <c r="U125" i="5"/>
  <c r="T125" i="5"/>
  <c r="S125" i="5"/>
  <c r="R125" i="5"/>
  <c r="Q125" i="5"/>
  <c r="P125" i="5"/>
  <c r="M45" i="10" s="1"/>
  <c r="F87" i="10" s="1"/>
  <c r="O125" i="5"/>
  <c r="L45" i="10" s="1"/>
  <c r="N125" i="5"/>
  <c r="K45" i="10" s="1"/>
  <c r="M125" i="5"/>
  <c r="L125" i="5"/>
  <c r="J45" i="10" s="1"/>
  <c r="K125" i="5"/>
  <c r="J125" i="5"/>
  <c r="AE124" i="5"/>
  <c r="W44" i="10" s="1"/>
  <c r="O86" i="10" s="1"/>
  <c r="AD124" i="5"/>
  <c r="V44" i="10" s="1"/>
  <c r="N86" i="10" s="1"/>
  <c r="AC124" i="5"/>
  <c r="U44" i="10" s="1"/>
  <c r="M86" i="10" s="1"/>
  <c r="AB124" i="5"/>
  <c r="T44" i="10" s="1"/>
  <c r="L86" i="10" s="1"/>
  <c r="AA124" i="5"/>
  <c r="S44" i="10" s="1"/>
  <c r="K86" i="10" s="1"/>
  <c r="Z124" i="5"/>
  <c r="R44" i="10" s="1"/>
  <c r="Y124" i="5"/>
  <c r="Q44" i="10" s="1"/>
  <c r="X124" i="5"/>
  <c r="P44" i="10" s="1"/>
  <c r="W124" i="5"/>
  <c r="O44" i="10" s="1"/>
  <c r="H86" i="10" s="1"/>
  <c r="V124" i="5"/>
  <c r="N44" i="10" s="1"/>
  <c r="U124" i="5"/>
  <c r="T124" i="5"/>
  <c r="S124" i="5"/>
  <c r="R124" i="5"/>
  <c r="Q124" i="5"/>
  <c r="P124" i="5"/>
  <c r="M44" i="10" s="1"/>
  <c r="F86" i="10" s="1"/>
  <c r="O124" i="5"/>
  <c r="L44" i="10" s="1"/>
  <c r="N124" i="5"/>
  <c r="K44" i="10" s="1"/>
  <c r="M124" i="5"/>
  <c r="L124" i="5"/>
  <c r="J44" i="10" s="1"/>
  <c r="K124" i="5"/>
  <c r="I161" i="5"/>
  <c r="I81" i="10" s="1"/>
  <c r="B123" i="10" s="1"/>
  <c r="I160" i="5"/>
  <c r="I80" i="10" s="1"/>
  <c r="B122" i="10" s="1"/>
  <c r="I159" i="5"/>
  <c r="I79" i="10" s="1"/>
  <c r="B121" i="10" s="1"/>
  <c r="I158" i="5"/>
  <c r="I78" i="10" s="1"/>
  <c r="B120" i="10" s="1"/>
  <c r="I157" i="5"/>
  <c r="I77" i="10" s="1"/>
  <c r="B119" i="10" s="1"/>
  <c r="I156" i="5"/>
  <c r="I76" i="10" s="1"/>
  <c r="B118" i="10" s="1"/>
  <c r="I155" i="5"/>
  <c r="I75" i="10" s="1"/>
  <c r="B117" i="10" s="1"/>
  <c r="I154" i="5"/>
  <c r="I74" i="10" s="1"/>
  <c r="B116" i="10" s="1"/>
  <c r="I153" i="5"/>
  <c r="I73" i="10" s="1"/>
  <c r="B115" i="10" s="1"/>
  <c r="I152" i="5"/>
  <c r="I72" i="10" s="1"/>
  <c r="B114" i="10" s="1"/>
  <c r="I151" i="5"/>
  <c r="I71" i="10" s="1"/>
  <c r="B113" i="10" s="1"/>
  <c r="I150" i="5"/>
  <c r="I70" i="10" s="1"/>
  <c r="B112" i="10" s="1"/>
  <c r="I149" i="5"/>
  <c r="I69" i="10" s="1"/>
  <c r="B111" i="10" s="1"/>
  <c r="I148" i="5"/>
  <c r="I68" i="10" s="1"/>
  <c r="B110" i="10" s="1"/>
  <c r="I147" i="5"/>
  <c r="I67" i="10" s="1"/>
  <c r="B109" i="10" s="1"/>
  <c r="I146" i="5"/>
  <c r="I66" i="10" s="1"/>
  <c r="B108" i="10" s="1"/>
  <c r="I145" i="5"/>
  <c r="I65" i="10" s="1"/>
  <c r="B107" i="10" s="1"/>
  <c r="I144" i="5"/>
  <c r="I64" i="10" s="1"/>
  <c r="B106" i="10" s="1"/>
  <c r="I143" i="5"/>
  <c r="I63" i="10" s="1"/>
  <c r="B105" i="10" s="1"/>
  <c r="I142" i="5"/>
  <c r="I62" i="10" s="1"/>
  <c r="B104" i="10" s="1"/>
  <c r="I141" i="5"/>
  <c r="I61" i="10" s="1"/>
  <c r="B103" i="10" s="1"/>
  <c r="I140" i="5"/>
  <c r="I60" i="10" s="1"/>
  <c r="B102" i="10" s="1"/>
  <c r="I139" i="5"/>
  <c r="I59" i="10" s="1"/>
  <c r="B101" i="10" s="1"/>
  <c r="I138" i="5"/>
  <c r="I58" i="10" s="1"/>
  <c r="B100" i="10" s="1"/>
  <c r="I137" i="5"/>
  <c r="I57" i="10" s="1"/>
  <c r="B99" i="10" s="1"/>
  <c r="I136" i="5"/>
  <c r="I56" i="10" s="1"/>
  <c r="B98" i="10" s="1"/>
  <c r="I135" i="5"/>
  <c r="I55" i="10" s="1"/>
  <c r="B97" i="10" s="1"/>
  <c r="I134" i="5"/>
  <c r="I54" i="10" s="1"/>
  <c r="B96" i="10" s="1"/>
  <c r="I133" i="5"/>
  <c r="I53" i="10" s="1"/>
  <c r="B95" i="10" s="1"/>
  <c r="I132" i="5"/>
  <c r="I52" i="10" s="1"/>
  <c r="B94" i="10" s="1"/>
  <c r="I131" i="5"/>
  <c r="I51" i="10" s="1"/>
  <c r="B93" i="10" s="1"/>
  <c r="I130" i="5"/>
  <c r="I50" i="10" s="1"/>
  <c r="B92" i="10" s="1"/>
  <c r="I129" i="5"/>
  <c r="I49" i="10" s="1"/>
  <c r="B91" i="10" s="1"/>
  <c r="I128" i="5"/>
  <c r="I48" i="10" s="1"/>
  <c r="B90" i="10" s="1"/>
  <c r="I127" i="5"/>
  <c r="I47" i="10" s="1"/>
  <c r="B89" i="10" s="1"/>
  <c r="I126" i="5"/>
  <c r="I46" i="10" s="1"/>
  <c r="B88" i="10" s="1"/>
  <c r="I125" i="5"/>
  <c r="I45" i="10" s="1"/>
  <c r="B87" i="10" s="1"/>
  <c r="I124" i="5"/>
  <c r="I44" i="10" s="1"/>
  <c r="B86" i="10" s="1"/>
  <c r="I70" i="5"/>
  <c r="I114" i="5"/>
  <c r="I43" i="5"/>
  <c r="I46" i="5" s="1"/>
  <c r="J30" i="5"/>
  <c r="I30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AE65" i="5"/>
  <c r="AE68" i="5" s="1"/>
  <c r="AD65" i="5"/>
  <c r="AD68" i="5" s="1"/>
  <c r="AC65" i="5"/>
  <c r="AC68" i="5" s="1"/>
  <c r="AB65" i="5"/>
  <c r="AB68" i="5" s="1"/>
  <c r="AA65" i="5"/>
  <c r="AA68" i="5" s="1"/>
  <c r="Z65" i="5"/>
  <c r="Z68" i="5" s="1"/>
  <c r="Y65" i="5"/>
  <c r="Y68" i="5" s="1"/>
  <c r="X65" i="5"/>
  <c r="X68" i="5" s="1"/>
  <c r="W65" i="5"/>
  <c r="W68" i="5" s="1"/>
  <c r="V65" i="5"/>
  <c r="V68" i="5" s="1"/>
  <c r="U65" i="5"/>
  <c r="U68" i="5" s="1"/>
  <c r="T65" i="5"/>
  <c r="T68" i="5" s="1"/>
  <c r="S65" i="5"/>
  <c r="S68" i="5" s="1"/>
  <c r="R65" i="5"/>
  <c r="R68" i="5" s="1"/>
  <c r="Q65" i="5"/>
  <c r="Q68" i="5" s="1"/>
  <c r="P65" i="5"/>
  <c r="P68" i="5" s="1"/>
  <c r="O65" i="5"/>
  <c r="O68" i="5" s="1"/>
  <c r="N65" i="5"/>
  <c r="N68" i="5" s="1"/>
  <c r="M65" i="5"/>
  <c r="M68" i="5" s="1"/>
  <c r="L65" i="5"/>
  <c r="L68" i="5" s="1"/>
  <c r="K65" i="5"/>
  <c r="K68" i="5" s="1"/>
  <c r="J65" i="5"/>
  <c r="J68" i="5" s="1"/>
  <c r="I65" i="5"/>
  <c r="I68" i="5" s="1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AE55" i="5"/>
  <c r="AE58" i="5" s="1"/>
  <c r="AD55" i="5"/>
  <c r="AD58" i="5" s="1"/>
  <c r="AC55" i="5"/>
  <c r="AC58" i="5" s="1"/>
  <c r="AB55" i="5"/>
  <c r="AB58" i="5" s="1"/>
  <c r="AA55" i="5"/>
  <c r="AA58" i="5" s="1"/>
  <c r="Z55" i="5"/>
  <c r="Z58" i="5" s="1"/>
  <c r="Y55" i="5"/>
  <c r="Y58" i="5" s="1"/>
  <c r="X55" i="5"/>
  <c r="X58" i="5" s="1"/>
  <c r="W55" i="5"/>
  <c r="W58" i="5" s="1"/>
  <c r="V55" i="5"/>
  <c r="V58" i="5" s="1"/>
  <c r="U55" i="5"/>
  <c r="U58" i="5" s="1"/>
  <c r="T55" i="5"/>
  <c r="T58" i="5" s="1"/>
  <c r="S55" i="5"/>
  <c r="S58" i="5" s="1"/>
  <c r="R55" i="5"/>
  <c r="R58" i="5" s="1"/>
  <c r="Q55" i="5"/>
  <c r="Q58" i="5" s="1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I55" i="5"/>
  <c r="I58" i="5" s="1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AE43" i="5"/>
  <c r="AE46" i="5" s="1"/>
  <c r="AD43" i="5"/>
  <c r="AD46" i="5" s="1"/>
  <c r="AC43" i="5"/>
  <c r="AC46" i="5" s="1"/>
  <c r="AB43" i="5"/>
  <c r="AB46" i="5" s="1"/>
  <c r="AA43" i="5"/>
  <c r="AA46" i="5" s="1"/>
  <c r="Z43" i="5"/>
  <c r="Z46" i="5" s="1"/>
  <c r="Y43" i="5"/>
  <c r="Y46" i="5" s="1"/>
  <c r="X43" i="5"/>
  <c r="X46" i="5" s="1"/>
  <c r="W43" i="5"/>
  <c r="W46" i="5" s="1"/>
  <c r="V43" i="5"/>
  <c r="V46" i="5" s="1"/>
  <c r="U43" i="5"/>
  <c r="U46" i="5" s="1"/>
  <c r="T43" i="5"/>
  <c r="T46" i="5" s="1"/>
  <c r="S43" i="5"/>
  <c r="S46" i="5" s="1"/>
  <c r="R43" i="5"/>
  <c r="R46" i="5" s="1"/>
  <c r="Q43" i="5"/>
  <c r="Q46" i="5" s="1"/>
  <c r="P43" i="5"/>
  <c r="P46" i="5" s="1"/>
  <c r="O43" i="5"/>
  <c r="O46" i="5" s="1"/>
  <c r="N43" i="5"/>
  <c r="N46" i="5" s="1"/>
  <c r="M43" i="5"/>
  <c r="M46" i="5" s="1"/>
  <c r="L43" i="5"/>
  <c r="L46" i="5" s="1"/>
  <c r="K43" i="5"/>
  <c r="K46" i="5" s="1"/>
  <c r="J43" i="5"/>
  <c r="J46" i="5" s="1"/>
  <c r="AE32" i="5"/>
  <c r="AE33" i="5" s="1"/>
  <c r="AD32" i="5"/>
  <c r="AD33" i="5" s="1"/>
  <c r="AC32" i="5"/>
  <c r="AC33" i="5" s="1"/>
  <c r="AB32" i="5"/>
  <c r="AB33" i="5" s="1"/>
  <c r="AA32" i="5"/>
  <c r="AA33" i="5" s="1"/>
  <c r="Z32" i="5"/>
  <c r="Z33" i="5" s="1"/>
  <c r="Y32" i="5"/>
  <c r="Y33" i="5" s="1"/>
  <c r="X32" i="5"/>
  <c r="X33" i="5" s="1"/>
  <c r="W32" i="5"/>
  <c r="W33" i="5" s="1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M34" i="5" s="1"/>
  <c r="L32" i="5"/>
  <c r="L33" i="5" s="1"/>
  <c r="K32" i="5"/>
  <c r="K33" i="5" s="1"/>
  <c r="J32" i="5"/>
  <c r="J33" i="5" s="1"/>
  <c r="I32" i="5"/>
  <c r="I33" i="5" s="1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Y34" i="5" l="1"/>
  <c r="S34" i="5"/>
  <c r="AE34" i="5"/>
  <c r="O34" i="5"/>
  <c r="U34" i="5"/>
  <c r="AA34" i="5"/>
  <c r="N34" i="5"/>
  <c r="Z34" i="5"/>
  <c r="T34" i="5"/>
  <c r="K34" i="5"/>
  <c r="Q34" i="5"/>
  <c r="W34" i="5"/>
  <c r="AC34" i="5"/>
  <c r="I34" i="5"/>
  <c r="J34" i="5"/>
  <c r="P34" i="5"/>
  <c r="V34" i="5"/>
  <c r="AB34" i="5"/>
  <c r="R34" i="5"/>
  <c r="AD34" i="5"/>
  <c r="L34" i="5"/>
  <c r="X34" i="5"/>
  <c r="B2" i="10"/>
  <c r="C2" i="10"/>
  <c r="D2" i="10"/>
  <c r="E2" i="10"/>
  <c r="F2" i="10"/>
  <c r="G2" i="10"/>
  <c r="H2" i="10"/>
  <c r="I2" i="10"/>
  <c r="J2" i="10"/>
  <c r="C85" i="10" s="1"/>
  <c r="K2" i="10"/>
  <c r="D85" i="10" s="1"/>
  <c r="L2" i="10"/>
  <c r="E85" i="10" s="1"/>
  <c r="M2" i="10"/>
  <c r="X40" i="10"/>
  <c r="Y40" i="10"/>
  <c r="Z40" i="10"/>
  <c r="R123" i="10" s="1"/>
  <c r="AA40" i="10"/>
  <c r="S123" i="10" s="1"/>
  <c r="AB40" i="10"/>
  <c r="T123" i="10" s="1"/>
  <c r="AC40" i="10"/>
  <c r="AD40" i="10"/>
  <c r="V123" i="10" s="1"/>
  <c r="AE40" i="10"/>
  <c r="AF40" i="10"/>
  <c r="AG40" i="10"/>
  <c r="X123" i="10" s="1"/>
  <c r="AH40" i="10"/>
  <c r="Y123" i="10" s="1"/>
  <c r="AI40" i="10"/>
  <c r="AJ40" i="10"/>
  <c r="AK40" i="10"/>
  <c r="AL40" i="10"/>
  <c r="AM40" i="10"/>
  <c r="X3" i="10"/>
  <c r="Y3" i="10"/>
  <c r="Z3" i="10"/>
  <c r="R86" i="10" s="1"/>
  <c r="AA3" i="10"/>
  <c r="S86" i="10" s="1"/>
  <c r="AB3" i="10"/>
  <c r="T86" i="10" s="1"/>
  <c r="AC3" i="10"/>
  <c r="AD3" i="10"/>
  <c r="V86" i="10" s="1"/>
  <c r="AE3" i="10"/>
  <c r="AF3" i="10"/>
  <c r="AG3" i="10"/>
  <c r="X86" i="10" s="1"/>
  <c r="AH3" i="10"/>
  <c r="Y86" i="10" s="1"/>
  <c r="AI3" i="10"/>
  <c r="AJ3" i="10"/>
  <c r="AK3" i="10"/>
  <c r="AL3" i="10"/>
  <c r="AM3" i="10"/>
  <c r="X4" i="10"/>
  <c r="Y4" i="10"/>
  <c r="Z4" i="10"/>
  <c r="R87" i="10" s="1"/>
  <c r="AA4" i="10"/>
  <c r="S87" i="10" s="1"/>
  <c r="AB4" i="10"/>
  <c r="T87" i="10" s="1"/>
  <c r="AC4" i="10"/>
  <c r="AD4" i="10"/>
  <c r="V87" i="10" s="1"/>
  <c r="AE4" i="10"/>
  <c r="AF4" i="10"/>
  <c r="AG4" i="10"/>
  <c r="X87" i="10" s="1"/>
  <c r="AH4" i="10"/>
  <c r="Y87" i="10" s="1"/>
  <c r="AI4" i="10"/>
  <c r="AJ4" i="10"/>
  <c r="AK4" i="10"/>
  <c r="AL4" i="10"/>
  <c r="AM4" i="10"/>
  <c r="X5" i="10"/>
  <c r="Y5" i="10"/>
  <c r="Z5" i="10"/>
  <c r="R88" i="10" s="1"/>
  <c r="AA5" i="10"/>
  <c r="S88" i="10" s="1"/>
  <c r="AB5" i="10"/>
  <c r="T88" i="10" s="1"/>
  <c r="AC5" i="10"/>
  <c r="AD5" i="10"/>
  <c r="V88" i="10" s="1"/>
  <c r="AE5" i="10"/>
  <c r="AF5" i="10"/>
  <c r="AG5" i="10"/>
  <c r="X88" i="10" s="1"/>
  <c r="AH5" i="10"/>
  <c r="Y88" i="10" s="1"/>
  <c r="AI5" i="10"/>
  <c r="AJ5" i="10"/>
  <c r="AK5" i="10"/>
  <c r="AL5" i="10"/>
  <c r="AM5" i="10"/>
  <c r="X6" i="10"/>
  <c r="Y6" i="10"/>
  <c r="Z6" i="10"/>
  <c r="R89" i="10" s="1"/>
  <c r="AA6" i="10"/>
  <c r="S89" i="10" s="1"/>
  <c r="AB6" i="10"/>
  <c r="T89" i="10" s="1"/>
  <c r="AC6" i="10"/>
  <c r="AD6" i="10"/>
  <c r="V89" i="10" s="1"/>
  <c r="AE6" i="10"/>
  <c r="AF6" i="10"/>
  <c r="AG6" i="10"/>
  <c r="X89" i="10" s="1"/>
  <c r="AH6" i="10"/>
  <c r="Y89" i="10" s="1"/>
  <c r="AI6" i="10"/>
  <c r="AJ6" i="10"/>
  <c r="AK6" i="10"/>
  <c r="AL6" i="10"/>
  <c r="AM6" i="10"/>
  <c r="X7" i="10"/>
  <c r="Y7" i="10"/>
  <c r="Z7" i="10"/>
  <c r="R90" i="10" s="1"/>
  <c r="AA7" i="10"/>
  <c r="S90" i="10" s="1"/>
  <c r="AB7" i="10"/>
  <c r="T90" i="10" s="1"/>
  <c r="AC7" i="10"/>
  <c r="AD7" i="10"/>
  <c r="V90" i="10" s="1"/>
  <c r="AE7" i="10"/>
  <c r="AF7" i="10"/>
  <c r="AG7" i="10"/>
  <c r="X90" i="10" s="1"/>
  <c r="AH7" i="10"/>
  <c r="Y90" i="10" s="1"/>
  <c r="AI7" i="10"/>
  <c r="AJ7" i="10"/>
  <c r="AK7" i="10"/>
  <c r="AL7" i="10"/>
  <c r="AM7" i="10"/>
  <c r="X8" i="10"/>
  <c r="Y8" i="10"/>
  <c r="Z8" i="10"/>
  <c r="R91" i="10" s="1"/>
  <c r="AA8" i="10"/>
  <c r="S91" i="10" s="1"/>
  <c r="AB8" i="10"/>
  <c r="T91" i="10" s="1"/>
  <c r="AC8" i="10"/>
  <c r="AD8" i="10"/>
  <c r="V91" i="10" s="1"/>
  <c r="AE8" i="10"/>
  <c r="AF8" i="10"/>
  <c r="AG8" i="10"/>
  <c r="X91" i="10" s="1"/>
  <c r="AH8" i="10"/>
  <c r="Y91" i="10" s="1"/>
  <c r="AI8" i="10"/>
  <c r="AJ8" i="10"/>
  <c r="AK8" i="10"/>
  <c r="AL8" i="10"/>
  <c r="AM8" i="10"/>
  <c r="X9" i="10"/>
  <c r="Y9" i="10"/>
  <c r="Z9" i="10"/>
  <c r="R92" i="10" s="1"/>
  <c r="AA9" i="10"/>
  <c r="S92" i="10" s="1"/>
  <c r="AB9" i="10"/>
  <c r="T92" i="10" s="1"/>
  <c r="AC9" i="10"/>
  <c r="AD9" i="10"/>
  <c r="V92" i="10" s="1"/>
  <c r="AE9" i="10"/>
  <c r="AF9" i="10"/>
  <c r="AG9" i="10"/>
  <c r="X92" i="10" s="1"/>
  <c r="AH9" i="10"/>
  <c r="Y92" i="10" s="1"/>
  <c r="AI9" i="10"/>
  <c r="AJ9" i="10"/>
  <c r="AK9" i="10"/>
  <c r="AL9" i="10"/>
  <c r="AM9" i="10"/>
  <c r="X10" i="10"/>
  <c r="Y10" i="10"/>
  <c r="Z10" i="10"/>
  <c r="R93" i="10" s="1"/>
  <c r="AA10" i="10"/>
  <c r="S93" i="10" s="1"/>
  <c r="AB10" i="10"/>
  <c r="T93" i="10" s="1"/>
  <c r="AC10" i="10"/>
  <c r="AD10" i="10"/>
  <c r="V93" i="10" s="1"/>
  <c r="AE10" i="10"/>
  <c r="AF10" i="10"/>
  <c r="AG10" i="10"/>
  <c r="X93" i="10" s="1"/>
  <c r="AH10" i="10"/>
  <c r="Y93" i="10" s="1"/>
  <c r="AI10" i="10"/>
  <c r="AJ10" i="10"/>
  <c r="AK10" i="10"/>
  <c r="AL10" i="10"/>
  <c r="AM10" i="10"/>
  <c r="X11" i="10"/>
  <c r="Y11" i="10"/>
  <c r="Z11" i="10"/>
  <c r="R94" i="10" s="1"/>
  <c r="AA11" i="10"/>
  <c r="S94" i="10" s="1"/>
  <c r="AB11" i="10"/>
  <c r="T94" i="10" s="1"/>
  <c r="AC11" i="10"/>
  <c r="AD11" i="10"/>
  <c r="V94" i="10" s="1"/>
  <c r="AE11" i="10"/>
  <c r="AF11" i="10"/>
  <c r="AG11" i="10"/>
  <c r="X94" i="10" s="1"/>
  <c r="AH11" i="10"/>
  <c r="Y94" i="10" s="1"/>
  <c r="AI11" i="10"/>
  <c r="AJ11" i="10"/>
  <c r="AK11" i="10"/>
  <c r="AL11" i="10"/>
  <c r="AM11" i="10"/>
  <c r="X12" i="10"/>
  <c r="Y12" i="10"/>
  <c r="Z12" i="10"/>
  <c r="R95" i="10" s="1"/>
  <c r="AA12" i="10"/>
  <c r="S95" i="10" s="1"/>
  <c r="AB12" i="10"/>
  <c r="T95" i="10" s="1"/>
  <c r="AC12" i="10"/>
  <c r="AD12" i="10"/>
  <c r="V95" i="10" s="1"/>
  <c r="AE12" i="10"/>
  <c r="AF12" i="10"/>
  <c r="AG12" i="10"/>
  <c r="X95" i="10" s="1"/>
  <c r="AH12" i="10"/>
  <c r="Y95" i="10" s="1"/>
  <c r="AI12" i="10"/>
  <c r="AJ12" i="10"/>
  <c r="AK12" i="10"/>
  <c r="AL12" i="10"/>
  <c r="AM12" i="10"/>
  <c r="X13" i="10"/>
  <c r="Y13" i="10"/>
  <c r="Z13" i="10"/>
  <c r="R96" i="10" s="1"/>
  <c r="AA13" i="10"/>
  <c r="S96" i="10" s="1"/>
  <c r="AB13" i="10"/>
  <c r="T96" i="10" s="1"/>
  <c r="AC13" i="10"/>
  <c r="AD13" i="10"/>
  <c r="V96" i="10" s="1"/>
  <c r="AE13" i="10"/>
  <c r="AF13" i="10"/>
  <c r="AG13" i="10"/>
  <c r="X96" i="10" s="1"/>
  <c r="AH13" i="10"/>
  <c r="Y96" i="10" s="1"/>
  <c r="AI13" i="10"/>
  <c r="AJ13" i="10"/>
  <c r="AK13" i="10"/>
  <c r="AL13" i="10"/>
  <c r="AM13" i="10"/>
  <c r="X14" i="10"/>
  <c r="Y14" i="10"/>
  <c r="Z14" i="10"/>
  <c r="R97" i="10" s="1"/>
  <c r="AA14" i="10"/>
  <c r="S97" i="10" s="1"/>
  <c r="AB14" i="10"/>
  <c r="T97" i="10" s="1"/>
  <c r="AC14" i="10"/>
  <c r="AD14" i="10"/>
  <c r="V97" i="10" s="1"/>
  <c r="AE14" i="10"/>
  <c r="AF14" i="10"/>
  <c r="AG14" i="10"/>
  <c r="X97" i="10" s="1"/>
  <c r="AH14" i="10"/>
  <c r="Y97" i="10" s="1"/>
  <c r="AI14" i="10"/>
  <c r="AJ14" i="10"/>
  <c r="AK14" i="10"/>
  <c r="AL14" i="10"/>
  <c r="AM14" i="10"/>
  <c r="X15" i="10"/>
  <c r="Y15" i="10"/>
  <c r="Z15" i="10"/>
  <c r="R98" i="10" s="1"/>
  <c r="AA15" i="10"/>
  <c r="S98" i="10" s="1"/>
  <c r="AB15" i="10"/>
  <c r="T98" i="10" s="1"/>
  <c r="AC15" i="10"/>
  <c r="AD15" i="10"/>
  <c r="V98" i="10" s="1"/>
  <c r="AE15" i="10"/>
  <c r="AF15" i="10"/>
  <c r="AG15" i="10"/>
  <c r="X98" i="10" s="1"/>
  <c r="AH15" i="10"/>
  <c r="Y98" i="10" s="1"/>
  <c r="AI15" i="10"/>
  <c r="AJ15" i="10"/>
  <c r="AK15" i="10"/>
  <c r="AL15" i="10"/>
  <c r="AM15" i="10"/>
  <c r="X16" i="10"/>
  <c r="Y16" i="10"/>
  <c r="Z16" i="10"/>
  <c r="R99" i="10" s="1"/>
  <c r="AA16" i="10"/>
  <c r="S99" i="10" s="1"/>
  <c r="AB16" i="10"/>
  <c r="T99" i="10" s="1"/>
  <c r="AC16" i="10"/>
  <c r="AD16" i="10"/>
  <c r="V99" i="10" s="1"/>
  <c r="AE16" i="10"/>
  <c r="AF16" i="10"/>
  <c r="AG16" i="10"/>
  <c r="X99" i="10" s="1"/>
  <c r="AH16" i="10"/>
  <c r="Y99" i="10" s="1"/>
  <c r="AI16" i="10"/>
  <c r="AJ16" i="10"/>
  <c r="AK16" i="10"/>
  <c r="AL16" i="10"/>
  <c r="AM16" i="10"/>
  <c r="X17" i="10"/>
  <c r="Y17" i="10"/>
  <c r="Z17" i="10"/>
  <c r="R100" i="10" s="1"/>
  <c r="AA17" i="10"/>
  <c r="S100" i="10" s="1"/>
  <c r="AB17" i="10"/>
  <c r="T100" i="10" s="1"/>
  <c r="AC17" i="10"/>
  <c r="AD17" i="10"/>
  <c r="V100" i="10" s="1"/>
  <c r="AE17" i="10"/>
  <c r="AF17" i="10"/>
  <c r="AG17" i="10"/>
  <c r="X100" i="10" s="1"/>
  <c r="AH17" i="10"/>
  <c r="Y100" i="10" s="1"/>
  <c r="AI17" i="10"/>
  <c r="AJ17" i="10"/>
  <c r="AK17" i="10"/>
  <c r="AL17" i="10"/>
  <c r="AM17" i="10"/>
  <c r="X18" i="10"/>
  <c r="Y18" i="10"/>
  <c r="Z18" i="10"/>
  <c r="R101" i="10" s="1"/>
  <c r="AA18" i="10"/>
  <c r="S101" i="10" s="1"/>
  <c r="AB18" i="10"/>
  <c r="T101" i="10" s="1"/>
  <c r="AC18" i="10"/>
  <c r="AD18" i="10"/>
  <c r="V101" i="10" s="1"/>
  <c r="AE18" i="10"/>
  <c r="AF18" i="10"/>
  <c r="AG18" i="10"/>
  <c r="X101" i="10" s="1"/>
  <c r="AH18" i="10"/>
  <c r="Y101" i="10" s="1"/>
  <c r="AI18" i="10"/>
  <c r="AJ18" i="10"/>
  <c r="AK18" i="10"/>
  <c r="AL18" i="10"/>
  <c r="AM18" i="10"/>
  <c r="X19" i="10"/>
  <c r="Y19" i="10"/>
  <c r="Z19" i="10"/>
  <c r="R102" i="10" s="1"/>
  <c r="AA19" i="10"/>
  <c r="S102" i="10" s="1"/>
  <c r="AB19" i="10"/>
  <c r="T102" i="10" s="1"/>
  <c r="AC19" i="10"/>
  <c r="AD19" i="10"/>
  <c r="V102" i="10" s="1"/>
  <c r="AE19" i="10"/>
  <c r="AF19" i="10"/>
  <c r="AG19" i="10"/>
  <c r="X102" i="10" s="1"/>
  <c r="AH19" i="10"/>
  <c r="Y102" i="10" s="1"/>
  <c r="AI19" i="10"/>
  <c r="AJ19" i="10"/>
  <c r="AK19" i="10"/>
  <c r="AL19" i="10"/>
  <c r="AM19" i="10"/>
  <c r="X20" i="10"/>
  <c r="Y20" i="10"/>
  <c r="Z20" i="10"/>
  <c r="R103" i="10" s="1"/>
  <c r="AA20" i="10"/>
  <c r="S103" i="10" s="1"/>
  <c r="AB20" i="10"/>
  <c r="T103" i="10" s="1"/>
  <c r="AC20" i="10"/>
  <c r="AD20" i="10"/>
  <c r="V103" i="10" s="1"/>
  <c r="AE20" i="10"/>
  <c r="AF20" i="10"/>
  <c r="AG20" i="10"/>
  <c r="X103" i="10" s="1"/>
  <c r="AH20" i="10"/>
  <c r="Y103" i="10" s="1"/>
  <c r="AI20" i="10"/>
  <c r="AJ20" i="10"/>
  <c r="AK20" i="10"/>
  <c r="AL20" i="10"/>
  <c r="AM20" i="10"/>
  <c r="X21" i="10"/>
  <c r="Y21" i="10"/>
  <c r="Z21" i="10"/>
  <c r="R104" i="10" s="1"/>
  <c r="AA21" i="10"/>
  <c r="S104" i="10" s="1"/>
  <c r="AB21" i="10"/>
  <c r="T104" i="10" s="1"/>
  <c r="AC21" i="10"/>
  <c r="AD21" i="10"/>
  <c r="V104" i="10" s="1"/>
  <c r="AE21" i="10"/>
  <c r="AF21" i="10"/>
  <c r="AG21" i="10"/>
  <c r="X104" i="10" s="1"/>
  <c r="AH21" i="10"/>
  <c r="Y104" i="10" s="1"/>
  <c r="AI21" i="10"/>
  <c r="AJ21" i="10"/>
  <c r="AK21" i="10"/>
  <c r="AL21" i="10"/>
  <c r="AM21" i="10"/>
  <c r="X22" i="10"/>
  <c r="Y22" i="10"/>
  <c r="Z22" i="10"/>
  <c r="R105" i="10" s="1"/>
  <c r="AA22" i="10"/>
  <c r="S105" i="10" s="1"/>
  <c r="AB22" i="10"/>
  <c r="T105" i="10" s="1"/>
  <c r="AC22" i="10"/>
  <c r="AD22" i="10"/>
  <c r="V105" i="10" s="1"/>
  <c r="AE22" i="10"/>
  <c r="AF22" i="10"/>
  <c r="AG22" i="10"/>
  <c r="X105" i="10" s="1"/>
  <c r="AH22" i="10"/>
  <c r="Y105" i="10" s="1"/>
  <c r="AI22" i="10"/>
  <c r="AJ22" i="10"/>
  <c r="AK22" i="10"/>
  <c r="AL22" i="10"/>
  <c r="AM22" i="10"/>
  <c r="X23" i="10"/>
  <c r="Y23" i="10"/>
  <c r="Z23" i="10"/>
  <c r="R106" i="10" s="1"/>
  <c r="AA23" i="10"/>
  <c r="S106" i="10" s="1"/>
  <c r="AB23" i="10"/>
  <c r="T106" i="10" s="1"/>
  <c r="AC23" i="10"/>
  <c r="AD23" i="10"/>
  <c r="V106" i="10" s="1"/>
  <c r="AE23" i="10"/>
  <c r="AF23" i="10"/>
  <c r="AG23" i="10"/>
  <c r="X106" i="10" s="1"/>
  <c r="AH23" i="10"/>
  <c r="Y106" i="10" s="1"/>
  <c r="AI23" i="10"/>
  <c r="AJ23" i="10"/>
  <c r="AK23" i="10"/>
  <c r="AL23" i="10"/>
  <c r="AM23" i="10"/>
  <c r="X24" i="10"/>
  <c r="Y24" i="10"/>
  <c r="Z24" i="10"/>
  <c r="R107" i="10" s="1"/>
  <c r="AA24" i="10"/>
  <c r="S107" i="10" s="1"/>
  <c r="AB24" i="10"/>
  <c r="T107" i="10" s="1"/>
  <c r="AC24" i="10"/>
  <c r="AD24" i="10"/>
  <c r="V107" i="10" s="1"/>
  <c r="AE24" i="10"/>
  <c r="AF24" i="10"/>
  <c r="AG24" i="10"/>
  <c r="X107" i="10" s="1"/>
  <c r="AH24" i="10"/>
  <c r="Y107" i="10" s="1"/>
  <c r="AI24" i="10"/>
  <c r="AJ24" i="10"/>
  <c r="AK24" i="10"/>
  <c r="AL24" i="10"/>
  <c r="AM24" i="10"/>
  <c r="X25" i="10"/>
  <c r="Y25" i="10"/>
  <c r="Z25" i="10"/>
  <c r="R108" i="10" s="1"/>
  <c r="AA25" i="10"/>
  <c r="S108" i="10" s="1"/>
  <c r="AB25" i="10"/>
  <c r="T108" i="10" s="1"/>
  <c r="AC25" i="10"/>
  <c r="AD25" i="10"/>
  <c r="V108" i="10" s="1"/>
  <c r="AE25" i="10"/>
  <c r="AF25" i="10"/>
  <c r="AG25" i="10"/>
  <c r="X108" i="10" s="1"/>
  <c r="AH25" i="10"/>
  <c r="Y108" i="10" s="1"/>
  <c r="AI25" i="10"/>
  <c r="AJ25" i="10"/>
  <c r="AK25" i="10"/>
  <c r="AL25" i="10"/>
  <c r="AM25" i="10"/>
  <c r="X26" i="10"/>
  <c r="Y26" i="10"/>
  <c r="Z26" i="10"/>
  <c r="R109" i="10" s="1"/>
  <c r="AA26" i="10"/>
  <c r="S109" i="10" s="1"/>
  <c r="AB26" i="10"/>
  <c r="T109" i="10" s="1"/>
  <c r="AC26" i="10"/>
  <c r="AD26" i="10"/>
  <c r="V109" i="10" s="1"/>
  <c r="AE26" i="10"/>
  <c r="AF26" i="10"/>
  <c r="AG26" i="10"/>
  <c r="X109" i="10" s="1"/>
  <c r="AH26" i="10"/>
  <c r="Y109" i="10" s="1"/>
  <c r="AI26" i="10"/>
  <c r="AJ26" i="10"/>
  <c r="AK26" i="10"/>
  <c r="AL26" i="10"/>
  <c r="AM26" i="10"/>
  <c r="X27" i="10"/>
  <c r="Y27" i="10"/>
  <c r="Z27" i="10"/>
  <c r="R110" i="10" s="1"/>
  <c r="AA27" i="10"/>
  <c r="S110" i="10" s="1"/>
  <c r="AB27" i="10"/>
  <c r="T110" i="10" s="1"/>
  <c r="AC27" i="10"/>
  <c r="AD27" i="10"/>
  <c r="V110" i="10" s="1"/>
  <c r="AE27" i="10"/>
  <c r="AF27" i="10"/>
  <c r="AG27" i="10"/>
  <c r="X110" i="10" s="1"/>
  <c r="AH27" i="10"/>
  <c r="Y110" i="10" s="1"/>
  <c r="AI27" i="10"/>
  <c r="AJ27" i="10"/>
  <c r="AK27" i="10"/>
  <c r="AL27" i="10"/>
  <c r="AM27" i="10"/>
  <c r="X28" i="10"/>
  <c r="Y28" i="10"/>
  <c r="Z28" i="10"/>
  <c r="R111" i="10" s="1"/>
  <c r="AA28" i="10"/>
  <c r="S111" i="10" s="1"/>
  <c r="AB28" i="10"/>
  <c r="T111" i="10" s="1"/>
  <c r="AC28" i="10"/>
  <c r="AD28" i="10"/>
  <c r="V111" i="10" s="1"/>
  <c r="AE28" i="10"/>
  <c r="AF28" i="10"/>
  <c r="AG28" i="10"/>
  <c r="X111" i="10" s="1"/>
  <c r="AH28" i="10"/>
  <c r="Y111" i="10" s="1"/>
  <c r="AI28" i="10"/>
  <c r="AJ28" i="10"/>
  <c r="AK28" i="10"/>
  <c r="AL28" i="10"/>
  <c r="AM28" i="10"/>
  <c r="X29" i="10"/>
  <c r="Y29" i="10"/>
  <c r="Z29" i="10"/>
  <c r="R112" i="10" s="1"/>
  <c r="AA29" i="10"/>
  <c r="S112" i="10" s="1"/>
  <c r="AB29" i="10"/>
  <c r="T112" i="10" s="1"/>
  <c r="AC29" i="10"/>
  <c r="AD29" i="10"/>
  <c r="V112" i="10" s="1"/>
  <c r="AE29" i="10"/>
  <c r="AF29" i="10"/>
  <c r="AG29" i="10"/>
  <c r="X112" i="10" s="1"/>
  <c r="AH29" i="10"/>
  <c r="Y112" i="10" s="1"/>
  <c r="AI29" i="10"/>
  <c r="AJ29" i="10"/>
  <c r="AK29" i="10"/>
  <c r="AL29" i="10"/>
  <c r="AM29" i="10"/>
  <c r="X30" i="10"/>
  <c r="Y30" i="10"/>
  <c r="Z30" i="10"/>
  <c r="R113" i="10" s="1"/>
  <c r="AA30" i="10"/>
  <c r="S113" i="10" s="1"/>
  <c r="AB30" i="10"/>
  <c r="T113" i="10" s="1"/>
  <c r="AC30" i="10"/>
  <c r="AD30" i="10"/>
  <c r="V113" i="10" s="1"/>
  <c r="AE30" i="10"/>
  <c r="AF30" i="10"/>
  <c r="AG30" i="10"/>
  <c r="X113" i="10" s="1"/>
  <c r="AH30" i="10"/>
  <c r="Y113" i="10" s="1"/>
  <c r="AI30" i="10"/>
  <c r="AJ30" i="10"/>
  <c r="AK30" i="10"/>
  <c r="AL30" i="10"/>
  <c r="AM30" i="10"/>
  <c r="X31" i="10"/>
  <c r="Y31" i="10"/>
  <c r="Z31" i="10"/>
  <c r="R114" i="10" s="1"/>
  <c r="AA31" i="10"/>
  <c r="S114" i="10" s="1"/>
  <c r="AB31" i="10"/>
  <c r="T114" i="10" s="1"/>
  <c r="AC31" i="10"/>
  <c r="AD31" i="10"/>
  <c r="V114" i="10" s="1"/>
  <c r="AE31" i="10"/>
  <c r="AF31" i="10"/>
  <c r="AG31" i="10"/>
  <c r="X114" i="10" s="1"/>
  <c r="AH31" i="10"/>
  <c r="Y114" i="10" s="1"/>
  <c r="AI31" i="10"/>
  <c r="AJ31" i="10"/>
  <c r="AK31" i="10"/>
  <c r="AL31" i="10"/>
  <c r="AM31" i="10"/>
  <c r="X32" i="10"/>
  <c r="Y32" i="10"/>
  <c r="Z32" i="10"/>
  <c r="R115" i="10" s="1"/>
  <c r="AA32" i="10"/>
  <c r="S115" i="10" s="1"/>
  <c r="AB32" i="10"/>
  <c r="T115" i="10" s="1"/>
  <c r="AC32" i="10"/>
  <c r="AD32" i="10"/>
  <c r="V115" i="10" s="1"/>
  <c r="AE32" i="10"/>
  <c r="AF32" i="10"/>
  <c r="AG32" i="10"/>
  <c r="X115" i="10" s="1"/>
  <c r="AH32" i="10"/>
  <c r="Y115" i="10" s="1"/>
  <c r="AI32" i="10"/>
  <c r="AJ32" i="10"/>
  <c r="AK32" i="10"/>
  <c r="AL32" i="10"/>
  <c r="AM32" i="10"/>
  <c r="X33" i="10"/>
  <c r="Y33" i="10"/>
  <c r="Z33" i="10"/>
  <c r="R116" i="10" s="1"/>
  <c r="AA33" i="10"/>
  <c r="S116" i="10" s="1"/>
  <c r="AB33" i="10"/>
  <c r="T116" i="10" s="1"/>
  <c r="AC33" i="10"/>
  <c r="AD33" i="10"/>
  <c r="V116" i="10" s="1"/>
  <c r="AE33" i="10"/>
  <c r="AF33" i="10"/>
  <c r="AG33" i="10"/>
  <c r="X116" i="10" s="1"/>
  <c r="AH33" i="10"/>
  <c r="Y116" i="10" s="1"/>
  <c r="AI33" i="10"/>
  <c r="AJ33" i="10"/>
  <c r="AK33" i="10"/>
  <c r="AL33" i="10"/>
  <c r="AM33" i="10"/>
  <c r="X34" i="10"/>
  <c r="Y34" i="10"/>
  <c r="Z34" i="10"/>
  <c r="R117" i="10" s="1"/>
  <c r="AA34" i="10"/>
  <c r="S117" i="10" s="1"/>
  <c r="AB34" i="10"/>
  <c r="T117" i="10" s="1"/>
  <c r="AC34" i="10"/>
  <c r="AD34" i="10"/>
  <c r="V117" i="10" s="1"/>
  <c r="AE34" i="10"/>
  <c r="AF34" i="10"/>
  <c r="AG34" i="10"/>
  <c r="X117" i="10" s="1"/>
  <c r="AH34" i="10"/>
  <c r="Y117" i="10" s="1"/>
  <c r="AI34" i="10"/>
  <c r="AJ34" i="10"/>
  <c r="AK34" i="10"/>
  <c r="AL34" i="10"/>
  <c r="AM34" i="10"/>
  <c r="X35" i="10"/>
  <c r="Y35" i="10"/>
  <c r="Z35" i="10"/>
  <c r="R118" i="10" s="1"/>
  <c r="AA35" i="10"/>
  <c r="S118" i="10" s="1"/>
  <c r="AB35" i="10"/>
  <c r="T118" i="10" s="1"/>
  <c r="AC35" i="10"/>
  <c r="AD35" i="10"/>
  <c r="V118" i="10" s="1"/>
  <c r="AE35" i="10"/>
  <c r="AF35" i="10"/>
  <c r="AG35" i="10"/>
  <c r="X118" i="10" s="1"/>
  <c r="AH35" i="10"/>
  <c r="Y118" i="10" s="1"/>
  <c r="AI35" i="10"/>
  <c r="AJ35" i="10"/>
  <c r="AK35" i="10"/>
  <c r="AL35" i="10"/>
  <c r="AM35" i="10"/>
  <c r="X36" i="10"/>
  <c r="Y36" i="10"/>
  <c r="Z36" i="10"/>
  <c r="R119" i="10" s="1"/>
  <c r="AA36" i="10"/>
  <c r="S119" i="10" s="1"/>
  <c r="AB36" i="10"/>
  <c r="T119" i="10" s="1"/>
  <c r="AC36" i="10"/>
  <c r="AD36" i="10"/>
  <c r="V119" i="10" s="1"/>
  <c r="AE36" i="10"/>
  <c r="AF36" i="10"/>
  <c r="AG36" i="10"/>
  <c r="X119" i="10" s="1"/>
  <c r="AH36" i="10"/>
  <c r="Y119" i="10" s="1"/>
  <c r="AI36" i="10"/>
  <c r="AJ36" i="10"/>
  <c r="AK36" i="10"/>
  <c r="AL36" i="10"/>
  <c r="AM36" i="10"/>
  <c r="X37" i="10"/>
  <c r="Y37" i="10"/>
  <c r="Z37" i="10"/>
  <c r="R120" i="10" s="1"/>
  <c r="AA37" i="10"/>
  <c r="S120" i="10" s="1"/>
  <c r="AB37" i="10"/>
  <c r="T120" i="10" s="1"/>
  <c r="AC37" i="10"/>
  <c r="AD37" i="10"/>
  <c r="V120" i="10" s="1"/>
  <c r="AE37" i="10"/>
  <c r="AF37" i="10"/>
  <c r="AG37" i="10"/>
  <c r="X120" i="10" s="1"/>
  <c r="AH37" i="10"/>
  <c r="Y120" i="10" s="1"/>
  <c r="AI37" i="10"/>
  <c r="AJ37" i="10"/>
  <c r="AK37" i="10"/>
  <c r="AL37" i="10"/>
  <c r="AM37" i="10"/>
  <c r="X38" i="10"/>
  <c r="Y38" i="10"/>
  <c r="Z38" i="10"/>
  <c r="R121" i="10" s="1"/>
  <c r="AA38" i="10"/>
  <c r="S121" i="10" s="1"/>
  <c r="AB38" i="10"/>
  <c r="T121" i="10" s="1"/>
  <c r="AC38" i="10"/>
  <c r="AD38" i="10"/>
  <c r="V121" i="10" s="1"/>
  <c r="AE38" i="10"/>
  <c r="AF38" i="10"/>
  <c r="AG38" i="10"/>
  <c r="X121" i="10" s="1"/>
  <c r="AH38" i="10"/>
  <c r="Y121" i="10" s="1"/>
  <c r="AI38" i="10"/>
  <c r="AJ38" i="10"/>
  <c r="AK38" i="10"/>
  <c r="AL38" i="10"/>
  <c r="AM38" i="10"/>
  <c r="X39" i="10"/>
  <c r="Y39" i="10"/>
  <c r="Z39" i="10"/>
  <c r="R122" i="10" s="1"/>
  <c r="AA39" i="10"/>
  <c r="S122" i="10" s="1"/>
  <c r="AB39" i="10"/>
  <c r="T122" i="10" s="1"/>
  <c r="AC39" i="10"/>
  <c r="AD39" i="10"/>
  <c r="V122" i="10" s="1"/>
  <c r="AE39" i="10"/>
  <c r="AF39" i="10"/>
  <c r="AG39" i="10"/>
  <c r="X122" i="10" s="1"/>
  <c r="AH39" i="10"/>
  <c r="Y122" i="10" s="1"/>
  <c r="AI39" i="10"/>
  <c r="AJ39" i="10"/>
  <c r="AK39" i="10"/>
  <c r="AL39" i="10"/>
  <c r="AM39" i="10"/>
  <c r="AM2" i="10"/>
  <c r="AL2" i="10"/>
  <c r="AH2" i="10"/>
  <c r="Y85" i="10" s="1"/>
  <c r="AI2" i="10"/>
  <c r="AJ2" i="10"/>
  <c r="AK2" i="10"/>
  <c r="AD2" i="10"/>
  <c r="V85" i="10" s="1"/>
  <c r="AE2" i="10"/>
  <c r="AF2" i="10"/>
  <c r="AG2" i="10"/>
  <c r="X85" i="10" s="1"/>
  <c r="AA2" i="10"/>
  <c r="S85" i="10" s="1"/>
  <c r="AB2" i="10"/>
  <c r="T85" i="10" s="1"/>
  <c r="AC2" i="10"/>
  <c r="R2" i="10"/>
  <c r="J85" i="10" s="1"/>
  <c r="S2" i="10"/>
  <c r="T2" i="10"/>
  <c r="U2" i="10"/>
  <c r="V2" i="10"/>
  <c r="W2" i="10"/>
  <c r="X2" i="10"/>
  <c r="Y2" i="10"/>
  <c r="Z2" i="10"/>
  <c r="R85" i="10" s="1"/>
  <c r="N2" i="10"/>
  <c r="G85" i="10" s="1"/>
  <c r="O2" i="10"/>
  <c r="P2" i="10"/>
  <c r="Q2" i="10"/>
  <c r="I85" i="10" s="1"/>
  <c r="B3" i="10"/>
  <c r="C3" i="10"/>
  <c r="D3" i="10"/>
  <c r="E3" i="10"/>
  <c r="F3" i="10"/>
  <c r="G3" i="10"/>
  <c r="H3" i="10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B6" i="10"/>
  <c r="C6" i="10"/>
  <c r="D6" i="10"/>
  <c r="E6" i="10"/>
  <c r="F6" i="10"/>
  <c r="G6" i="10"/>
  <c r="H6" i="10"/>
  <c r="B7" i="10"/>
  <c r="C7" i="10"/>
  <c r="D7" i="10"/>
  <c r="E7" i="10"/>
  <c r="F7" i="10"/>
  <c r="G7" i="10"/>
  <c r="H7" i="10"/>
  <c r="B8" i="10"/>
  <c r="C8" i="10"/>
  <c r="D8" i="10"/>
  <c r="E8" i="10"/>
  <c r="F8" i="10"/>
  <c r="G8" i="10"/>
  <c r="H8" i="10"/>
  <c r="B9" i="10"/>
  <c r="C9" i="10"/>
  <c r="D9" i="10"/>
  <c r="E9" i="10"/>
  <c r="F9" i="10"/>
  <c r="G9" i="10"/>
  <c r="H9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B14" i="10"/>
  <c r="C14" i="10"/>
  <c r="D14" i="10"/>
  <c r="E14" i="10"/>
  <c r="F14" i="10"/>
  <c r="G14" i="10"/>
  <c r="H14" i="10"/>
  <c r="B15" i="10"/>
  <c r="C15" i="10"/>
  <c r="D15" i="10"/>
  <c r="E15" i="10"/>
  <c r="F15" i="10"/>
  <c r="G15" i="10"/>
  <c r="H15" i="10"/>
  <c r="B16" i="10"/>
  <c r="C16" i="10"/>
  <c r="D16" i="10"/>
  <c r="E16" i="10"/>
  <c r="F16" i="10"/>
  <c r="G16" i="10"/>
  <c r="H16" i="10"/>
  <c r="B17" i="10"/>
  <c r="C17" i="10"/>
  <c r="D17" i="10"/>
  <c r="E17" i="10"/>
  <c r="F17" i="10"/>
  <c r="G17" i="10"/>
  <c r="H17" i="10"/>
  <c r="B18" i="10"/>
  <c r="C18" i="10"/>
  <c r="D18" i="10"/>
  <c r="E18" i="10"/>
  <c r="F18" i="10"/>
  <c r="G18" i="10"/>
  <c r="H18" i="10"/>
  <c r="B19" i="10"/>
  <c r="C19" i="10"/>
  <c r="D19" i="10"/>
  <c r="E19" i="10"/>
  <c r="F19" i="10"/>
  <c r="G19" i="10"/>
  <c r="H19" i="10"/>
  <c r="B20" i="10"/>
  <c r="C20" i="10"/>
  <c r="D20" i="10"/>
  <c r="E20" i="10"/>
  <c r="F20" i="10"/>
  <c r="G20" i="10"/>
  <c r="H20" i="10"/>
  <c r="B21" i="10"/>
  <c r="C21" i="10"/>
  <c r="D21" i="10"/>
  <c r="E21" i="10"/>
  <c r="F21" i="10"/>
  <c r="G21" i="10"/>
  <c r="H21" i="10"/>
  <c r="B22" i="10"/>
  <c r="C22" i="10"/>
  <c r="D22" i="10"/>
  <c r="E22" i="10"/>
  <c r="F22" i="10"/>
  <c r="G22" i="10"/>
  <c r="H22" i="10"/>
  <c r="B23" i="10"/>
  <c r="C23" i="10"/>
  <c r="D23" i="10"/>
  <c r="E23" i="10"/>
  <c r="F23" i="10"/>
  <c r="G23" i="10"/>
  <c r="H23" i="10"/>
  <c r="B24" i="10"/>
  <c r="C24" i="10"/>
  <c r="D24" i="10"/>
  <c r="E24" i="10"/>
  <c r="F24" i="10"/>
  <c r="G24" i="10"/>
  <c r="H24" i="10"/>
  <c r="B25" i="10"/>
  <c r="C25" i="10"/>
  <c r="D25" i="10"/>
  <c r="E25" i="10"/>
  <c r="F25" i="10"/>
  <c r="G25" i="10"/>
  <c r="H25" i="10"/>
  <c r="B26" i="10"/>
  <c r="C26" i="10"/>
  <c r="D26" i="10"/>
  <c r="E26" i="10"/>
  <c r="F26" i="10"/>
  <c r="G26" i="10"/>
  <c r="H26" i="10"/>
  <c r="B27" i="10"/>
  <c r="C27" i="10"/>
  <c r="D27" i="10"/>
  <c r="E27" i="10"/>
  <c r="F27" i="10"/>
  <c r="G27" i="10"/>
  <c r="H27" i="10"/>
  <c r="B28" i="10"/>
  <c r="C28" i="10"/>
  <c r="D28" i="10"/>
  <c r="E28" i="10"/>
  <c r="F28" i="10"/>
  <c r="G28" i="10"/>
  <c r="H28" i="10"/>
  <c r="B29" i="10"/>
  <c r="C29" i="10"/>
  <c r="D29" i="10"/>
  <c r="E29" i="10"/>
  <c r="F29" i="10"/>
  <c r="G29" i="10"/>
  <c r="H29" i="10"/>
  <c r="B30" i="10"/>
  <c r="C30" i="10"/>
  <c r="D30" i="10"/>
  <c r="E30" i="10"/>
  <c r="F30" i="10"/>
  <c r="G30" i="10"/>
  <c r="H30" i="10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B35" i="10"/>
  <c r="C35" i="10"/>
  <c r="D35" i="10"/>
  <c r="E35" i="10"/>
  <c r="F35" i="10"/>
  <c r="G35" i="10"/>
  <c r="H35" i="10"/>
  <c r="B36" i="10"/>
  <c r="C36" i="10"/>
  <c r="D36" i="10"/>
  <c r="E36" i="10"/>
  <c r="F36" i="10"/>
  <c r="G36" i="10"/>
  <c r="H36" i="10"/>
  <c r="B37" i="10"/>
  <c r="C37" i="10"/>
  <c r="D37" i="10"/>
  <c r="E37" i="10"/>
  <c r="F37" i="10"/>
  <c r="G37" i="10"/>
  <c r="H37" i="10"/>
  <c r="B38" i="10"/>
  <c r="C38" i="10"/>
  <c r="D38" i="10"/>
  <c r="E38" i="10"/>
  <c r="F38" i="10"/>
  <c r="G38" i="10"/>
  <c r="H38" i="10"/>
  <c r="B39" i="10"/>
  <c r="C39" i="10"/>
  <c r="D39" i="10"/>
  <c r="E39" i="10"/>
  <c r="F39" i="10"/>
  <c r="G39" i="10"/>
  <c r="H39" i="10"/>
  <c r="B40" i="10"/>
  <c r="C40" i="10"/>
  <c r="D40" i="10"/>
  <c r="E40" i="10"/>
  <c r="F40" i="10"/>
  <c r="G40" i="10"/>
  <c r="H40" i="10"/>
  <c r="A31" i="10"/>
  <c r="A32" i="10"/>
  <c r="A33" i="10"/>
  <c r="A34" i="10"/>
  <c r="A35" i="10"/>
  <c r="A36" i="10"/>
  <c r="A37" i="10"/>
  <c r="A38" i="10"/>
  <c r="A39" i="10"/>
  <c r="A40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K122" i="3"/>
  <c r="AE161" i="3"/>
  <c r="W40" i="10" s="1"/>
  <c r="AD161" i="3"/>
  <c r="V40" i="10" s="1"/>
  <c r="AC161" i="3"/>
  <c r="U40" i="10" s="1"/>
  <c r="AB161" i="3"/>
  <c r="T40" i="10" s="1"/>
  <c r="AA161" i="3"/>
  <c r="S40" i="10" s="1"/>
  <c r="Z161" i="3"/>
  <c r="R40" i="10" s="1"/>
  <c r="J123" i="10" s="1"/>
  <c r="Y161" i="3"/>
  <c r="Q40" i="10" s="1"/>
  <c r="I123" i="10" s="1"/>
  <c r="X161" i="3"/>
  <c r="P40" i="10" s="1"/>
  <c r="W161" i="3"/>
  <c r="O40" i="10" s="1"/>
  <c r="V161" i="3"/>
  <c r="N40" i="10" s="1"/>
  <c r="G123" i="10" s="1"/>
  <c r="U161" i="3"/>
  <c r="T161" i="3"/>
  <c r="S161" i="3"/>
  <c r="R161" i="3"/>
  <c r="Q161" i="3"/>
  <c r="P161" i="3"/>
  <c r="M40" i="10" s="1"/>
  <c r="O161" i="3"/>
  <c r="L40" i="10" s="1"/>
  <c r="E123" i="10" s="1"/>
  <c r="N161" i="3"/>
  <c r="K40" i="10" s="1"/>
  <c r="D123" i="10" s="1"/>
  <c r="M161" i="3"/>
  <c r="L161" i="3"/>
  <c r="J40" i="10" s="1"/>
  <c r="C123" i="10" s="1"/>
  <c r="K161" i="3"/>
  <c r="J161" i="3"/>
  <c r="AE160" i="3"/>
  <c r="W39" i="10" s="1"/>
  <c r="AD160" i="3"/>
  <c r="V39" i="10" s="1"/>
  <c r="AC160" i="3"/>
  <c r="U39" i="10" s="1"/>
  <c r="AB160" i="3"/>
  <c r="T39" i="10" s="1"/>
  <c r="AA160" i="3"/>
  <c r="S39" i="10" s="1"/>
  <c r="Z160" i="3"/>
  <c r="R39" i="10" s="1"/>
  <c r="J122" i="10" s="1"/>
  <c r="Y160" i="3"/>
  <c r="Q39" i="10" s="1"/>
  <c r="I122" i="10" s="1"/>
  <c r="X160" i="3"/>
  <c r="P39" i="10" s="1"/>
  <c r="W160" i="3"/>
  <c r="O39" i="10" s="1"/>
  <c r="V160" i="3"/>
  <c r="N39" i="10" s="1"/>
  <c r="G122" i="10" s="1"/>
  <c r="U160" i="3"/>
  <c r="T160" i="3"/>
  <c r="S160" i="3"/>
  <c r="R160" i="3"/>
  <c r="Q160" i="3"/>
  <c r="P160" i="3"/>
  <c r="M39" i="10" s="1"/>
  <c r="O160" i="3"/>
  <c r="L39" i="10" s="1"/>
  <c r="E122" i="10" s="1"/>
  <c r="N160" i="3"/>
  <c r="K39" i="10" s="1"/>
  <c r="D122" i="10" s="1"/>
  <c r="M160" i="3"/>
  <c r="L160" i="3"/>
  <c r="J39" i="10" s="1"/>
  <c r="C122" i="10" s="1"/>
  <c r="K160" i="3"/>
  <c r="J160" i="3"/>
  <c r="AE159" i="3"/>
  <c r="W38" i="10" s="1"/>
  <c r="AD159" i="3"/>
  <c r="V38" i="10" s="1"/>
  <c r="AC159" i="3"/>
  <c r="U38" i="10" s="1"/>
  <c r="AB159" i="3"/>
  <c r="T38" i="10" s="1"/>
  <c r="AA159" i="3"/>
  <c r="S38" i="10" s="1"/>
  <c r="Z159" i="3"/>
  <c r="R38" i="10" s="1"/>
  <c r="J121" i="10" s="1"/>
  <c r="Y159" i="3"/>
  <c r="Q38" i="10" s="1"/>
  <c r="I121" i="10" s="1"/>
  <c r="X159" i="3"/>
  <c r="P38" i="10" s="1"/>
  <c r="W159" i="3"/>
  <c r="O38" i="10" s="1"/>
  <c r="V159" i="3"/>
  <c r="N38" i="10" s="1"/>
  <c r="G121" i="10" s="1"/>
  <c r="U159" i="3"/>
  <c r="T159" i="3"/>
  <c r="S159" i="3"/>
  <c r="R159" i="3"/>
  <c r="Q159" i="3"/>
  <c r="P159" i="3"/>
  <c r="M38" i="10" s="1"/>
  <c r="O159" i="3"/>
  <c r="L38" i="10" s="1"/>
  <c r="E121" i="10" s="1"/>
  <c r="N159" i="3"/>
  <c r="K38" i="10" s="1"/>
  <c r="D121" i="10" s="1"/>
  <c r="M159" i="3"/>
  <c r="L159" i="3"/>
  <c r="J38" i="10" s="1"/>
  <c r="C121" i="10" s="1"/>
  <c r="K159" i="3"/>
  <c r="J159" i="3"/>
  <c r="AE158" i="3"/>
  <c r="W37" i="10" s="1"/>
  <c r="AD158" i="3"/>
  <c r="V37" i="10" s="1"/>
  <c r="AC158" i="3"/>
  <c r="U37" i="10" s="1"/>
  <c r="AB158" i="3"/>
  <c r="T37" i="10" s="1"/>
  <c r="AA158" i="3"/>
  <c r="S37" i="10" s="1"/>
  <c r="Z158" i="3"/>
  <c r="R37" i="10" s="1"/>
  <c r="J120" i="10" s="1"/>
  <c r="Y158" i="3"/>
  <c r="Q37" i="10" s="1"/>
  <c r="I120" i="10" s="1"/>
  <c r="X158" i="3"/>
  <c r="P37" i="10" s="1"/>
  <c r="W158" i="3"/>
  <c r="O37" i="10" s="1"/>
  <c r="V158" i="3"/>
  <c r="N37" i="10" s="1"/>
  <c r="G120" i="10" s="1"/>
  <c r="U158" i="3"/>
  <c r="T158" i="3"/>
  <c r="S158" i="3"/>
  <c r="R158" i="3"/>
  <c r="Q158" i="3"/>
  <c r="P158" i="3"/>
  <c r="M37" i="10" s="1"/>
  <c r="O158" i="3"/>
  <c r="L37" i="10" s="1"/>
  <c r="E120" i="10" s="1"/>
  <c r="N158" i="3"/>
  <c r="K37" i="10" s="1"/>
  <c r="D120" i="10" s="1"/>
  <c r="M158" i="3"/>
  <c r="L158" i="3"/>
  <c r="J37" i="10" s="1"/>
  <c r="C120" i="10" s="1"/>
  <c r="K158" i="3"/>
  <c r="J158" i="3"/>
  <c r="AE157" i="3"/>
  <c r="W36" i="10" s="1"/>
  <c r="AD157" i="3"/>
  <c r="V36" i="10" s="1"/>
  <c r="AC157" i="3"/>
  <c r="U36" i="10" s="1"/>
  <c r="AB157" i="3"/>
  <c r="T36" i="10" s="1"/>
  <c r="AA157" i="3"/>
  <c r="S36" i="10" s="1"/>
  <c r="Z157" i="3"/>
  <c r="R36" i="10" s="1"/>
  <c r="J119" i="10" s="1"/>
  <c r="Y157" i="3"/>
  <c r="Q36" i="10" s="1"/>
  <c r="I119" i="10" s="1"/>
  <c r="X157" i="3"/>
  <c r="P36" i="10" s="1"/>
  <c r="W157" i="3"/>
  <c r="O36" i="10" s="1"/>
  <c r="V157" i="3"/>
  <c r="N36" i="10" s="1"/>
  <c r="G119" i="10" s="1"/>
  <c r="U157" i="3"/>
  <c r="T157" i="3"/>
  <c r="S157" i="3"/>
  <c r="R157" i="3"/>
  <c r="Q157" i="3"/>
  <c r="P157" i="3"/>
  <c r="M36" i="10" s="1"/>
  <c r="O157" i="3"/>
  <c r="L36" i="10" s="1"/>
  <c r="E119" i="10" s="1"/>
  <c r="N157" i="3"/>
  <c r="K36" i="10" s="1"/>
  <c r="D119" i="10" s="1"/>
  <c r="M157" i="3"/>
  <c r="L157" i="3"/>
  <c r="J36" i="10" s="1"/>
  <c r="C119" i="10" s="1"/>
  <c r="K157" i="3"/>
  <c r="J157" i="3"/>
  <c r="AE156" i="3"/>
  <c r="W35" i="10" s="1"/>
  <c r="AD156" i="3"/>
  <c r="V35" i="10" s="1"/>
  <c r="AC156" i="3"/>
  <c r="U35" i="10" s="1"/>
  <c r="AB156" i="3"/>
  <c r="T35" i="10" s="1"/>
  <c r="AA156" i="3"/>
  <c r="S35" i="10" s="1"/>
  <c r="Z156" i="3"/>
  <c r="R35" i="10" s="1"/>
  <c r="J118" i="10" s="1"/>
  <c r="Y156" i="3"/>
  <c r="Q35" i="10" s="1"/>
  <c r="I118" i="10" s="1"/>
  <c r="X156" i="3"/>
  <c r="P35" i="10" s="1"/>
  <c r="W156" i="3"/>
  <c r="O35" i="10" s="1"/>
  <c r="V156" i="3"/>
  <c r="N35" i="10" s="1"/>
  <c r="G118" i="10" s="1"/>
  <c r="U156" i="3"/>
  <c r="T156" i="3"/>
  <c r="S156" i="3"/>
  <c r="R156" i="3"/>
  <c r="Q156" i="3"/>
  <c r="P156" i="3"/>
  <c r="M35" i="10" s="1"/>
  <c r="O156" i="3"/>
  <c r="L35" i="10" s="1"/>
  <c r="E118" i="10" s="1"/>
  <c r="N156" i="3"/>
  <c r="K35" i="10" s="1"/>
  <c r="D118" i="10" s="1"/>
  <c r="M156" i="3"/>
  <c r="L156" i="3"/>
  <c r="J35" i="10" s="1"/>
  <c r="C118" i="10" s="1"/>
  <c r="K156" i="3"/>
  <c r="J156" i="3"/>
  <c r="AE155" i="3"/>
  <c r="W34" i="10" s="1"/>
  <c r="AD155" i="3"/>
  <c r="V34" i="10" s="1"/>
  <c r="AC155" i="3"/>
  <c r="U34" i="10" s="1"/>
  <c r="AB155" i="3"/>
  <c r="T34" i="10" s="1"/>
  <c r="AA155" i="3"/>
  <c r="S34" i="10" s="1"/>
  <c r="Z155" i="3"/>
  <c r="R34" i="10" s="1"/>
  <c r="J117" i="10" s="1"/>
  <c r="Y155" i="3"/>
  <c r="Q34" i="10" s="1"/>
  <c r="I117" i="10" s="1"/>
  <c r="X155" i="3"/>
  <c r="P34" i="10" s="1"/>
  <c r="W155" i="3"/>
  <c r="O34" i="10" s="1"/>
  <c r="V155" i="3"/>
  <c r="N34" i="10" s="1"/>
  <c r="G117" i="10" s="1"/>
  <c r="U155" i="3"/>
  <c r="T155" i="3"/>
  <c r="S155" i="3"/>
  <c r="R155" i="3"/>
  <c r="Q155" i="3"/>
  <c r="P155" i="3"/>
  <c r="M34" i="10" s="1"/>
  <c r="O155" i="3"/>
  <c r="L34" i="10" s="1"/>
  <c r="E117" i="10" s="1"/>
  <c r="N155" i="3"/>
  <c r="K34" i="10" s="1"/>
  <c r="D117" i="10" s="1"/>
  <c r="M155" i="3"/>
  <c r="L155" i="3"/>
  <c r="J34" i="10" s="1"/>
  <c r="C117" i="10" s="1"/>
  <c r="K155" i="3"/>
  <c r="J155" i="3"/>
  <c r="AE154" i="3"/>
  <c r="W33" i="10" s="1"/>
  <c r="AD154" i="3"/>
  <c r="V33" i="10" s="1"/>
  <c r="AC154" i="3"/>
  <c r="U33" i="10" s="1"/>
  <c r="AB154" i="3"/>
  <c r="T33" i="10" s="1"/>
  <c r="AA154" i="3"/>
  <c r="S33" i="10" s="1"/>
  <c r="Z154" i="3"/>
  <c r="R33" i="10" s="1"/>
  <c r="J116" i="10" s="1"/>
  <c r="Y154" i="3"/>
  <c r="Q33" i="10" s="1"/>
  <c r="I116" i="10" s="1"/>
  <c r="X154" i="3"/>
  <c r="P33" i="10" s="1"/>
  <c r="W154" i="3"/>
  <c r="O33" i="10" s="1"/>
  <c r="V154" i="3"/>
  <c r="N33" i="10" s="1"/>
  <c r="G116" i="10" s="1"/>
  <c r="U154" i="3"/>
  <c r="T154" i="3"/>
  <c r="S154" i="3"/>
  <c r="R154" i="3"/>
  <c r="Q154" i="3"/>
  <c r="P154" i="3"/>
  <c r="M33" i="10" s="1"/>
  <c r="O154" i="3"/>
  <c r="L33" i="10" s="1"/>
  <c r="E116" i="10" s="1"/>
  <c r="N154" i="3"/>
  <c r="K33" i="10" s="1"/>
  <c r="D116" i="10" s="1"/>
  <c r="M154" i="3"/>
  <c r="L154" i="3"/>
  <c r="J33" i="10" s="1"/>
  <c r="C116" i="10" s="1"/>
  <c r="K154" i="3"/>
  <c r="J154" i="3"/>
  <c r="AE153" i="3"/>
  <c r="W32" i="10" s="1"/>
  <c r="AD153" i="3"/>
  <c r="V32" i="10" s="1"/>
  <c r="AC153" i="3"/>
  <c r="U32" i="10" s="1"/>
  <c r="AB153" i="3"/>
  <c r="T32" i="10" s="1"/>
  <c r="AA153" i="3"/>
  <c r="S32" i="10" s="1"/>
  <c r="Z153" i="3"/>
  <c r="R32" i="10" s="1"/>
  <c r="J115" i="10" s="1"/>
  <c r="Y153" i="3"/>
  <c r="Q32" i="10" s="1"/>
  <c r="I115" i="10" s="1"/>
  <c r="X153" i="3"/>
  <c r="P32" i="10" s="1"/>
  <c r="W153" i="3"/>
  <c r="O32" i="10" s="1"/>
  <c r="V153" i="3"/>
  <c r="N32" i="10" s="1"/>
  <c r="G115" i="10" s="1"/>
  <c r="U153" i="3"/>
  <c r="T153" i="3"/>
  <c r="S153" i="3"/>
  <c r="R153" i="3"/>
  <c r="Q153" i="3"/>
  <c r="P153" i="3"/>
  <c r="M32" i="10" s="1"/>
  <c r="O153" i="3"/>
  <c r="L32" i="10" s="1"/>
  <c r="E115" i="10" s="1"/>
  <c r="N153" i="3"/>
  <c r="K32" i="10" s="1"/>
  <c r="D115" i="10" s="1"/>
  <c r="M153" i="3"/>
  <c r="L153" i="3"/>
  <c r="J32" i="10" s="1"/>
  <c r="C115" i="10" s="1"/>
  <c r="K153" i="3"/>
  <c r="J153" i="3"/>
  <c r="AE152" i="3"/>
  <c r="W31" i="10" s="1"/>
  <c r="AD152" i="3"/>
  <c r="V31" i="10" s="1"/>
  <c r="AC152" i="3"/>
  <c r="U31" i="10" s="1"/>
  <c r="AB152" i="3"/>
  <c r="T31" i="10" s="1"/>
  <c r="AA152" i="3"/>
  <c r="S31" i="10" s="1"/>
  <c r="Z152" i="3"/>
  <c r="R31" i="10" s="1"/>
  <c r="J114" i="10" s="1"/>
  <c r="Y152" i="3"/>
  <c r="Q31" i="10" s="1"/>
  <c r="I114" i="10" s="1"/>
  <c r="X152" i="3"/>
  <c r="P31" i="10" s="1"/>
  <c r="W152" i="3"/>
  <c r="O31" i="10" s="1"/>
  <c r="V152" i="3"/>
  <c r="N31" i="10" s="1"/>
  <c r="G114" i="10" s="1"/>
  <c r="U152" i="3"/>
  <c r="T152" i="3"/>
  <c r="S152" i="3"/>
  <c r="R152" i="3"/>
  <c r="Q152" i="3"/>
  <c r="P152" i="3"/>
  <c r="M31" i="10" s="1"/>
  <c r="O152" i="3"/>
  <c r="L31" i="10" s="1"/>
  <c r="E114" i="10" s="1"/>
  <c r="N152" i="3"/>
  <c r="K31" i="10" s="1"/>
  <c r="D114" i="10" s="1"/>
  <c r="M152" i="3"/>
  <c r="L152" i="3"/>
  <c r="J31" i="10" s="1"/>
  <c r="C114" i="10" s="1"/>
  <c r="K152" i="3"/>
  <c r="J152" i="3"/>
  <c r="AE151" i="3"/>
  <c r="W30" i="10" s="1"/>
  <c r="AD151" i="3"/>
  <c r="V30" i="10" s="1"/>
  <c r="AC151" i="3"/>
  <c r="U30" i="10" s="1"/>
  <c r="AB151" i="3"/>
  <c r="T30" i="10" s="1"/>
  <c r="AA151" i="3"/>
  <c r="S30" i="10" s="1"/>
  <c r="Z151" i="3"/>
  <c r="R30" i="10" s="1"/>
  <c r="J113" i="10" s="1"/>
  <c r="Y151" i="3"/>
  <c r="Q30" i="10" s="1"/>
  <c r="I113" i="10" s="1"/>
  <c r="X151" i="3"/>
  <c r="P30" i="10" s="1"/>
  <c r="W151" i="3"/>
  <c r="O30" i="10" s="1"/>
  <c r="V151" i="3"/>
  <c r="N30" i="10" s="1"/>
  <c r="G113" i="10" s="1"/>
  <c r="U151" i="3"/>
  <c r="T151" i="3"/>
  <c r="S151" i="3"/>
  <c r="R151" i="3"/>
  <c r="Q151" i="3"/>
  <c r="P151" i="3"/>
  <c r="M30" i="10" s="1"/>
  <c r="O151" i="3"/>
  <c r="L30" i="10" s="1"/>
  <c r="E113" i="10" s="1"/>
  <c r="N151" i="3"/>
  <c r="K30" i="10" s="1"/>
  <c r="D113" i="10" s="1"/>
  <c r="M151" i="3"/>
  <c r="L151" i="3"/>
  <c r="J30" i="10" s="1"/>
  <c r="C113" i="10" s="1"/>
  <c r="K151" i="3"/>
  <c r="J151" i="3"/>
  <c r="AE150" i="3"/>
  <c r="W29" i="10" s="1"/>
  <c r="AD150" i="3"/>
  <c r="V29" i="10" s="1"/>
  <c r="AC150" i="3"/>
  <c r="U29" i="10" s="1"/>
  <c r="AB150" i="3"/>
  <c r="T29" i="10" s="1"/>
  <c r="AA150" i="3"/>
  <c r="S29" i="10" s="1"/>
  <c r="Z150" i="3"/>
  <c r="R29" i="10" s="1"/>
  <c r="J112" i="10" s="1"/>
  <c r="Y150" i="3"/>
  <c r="Q29" i="10" s="1"/>
  <c r="I112" i="10" s="1"/>
  <c r="X150" i="3"/>
  <c r="P29" i="10" s="1"/>
  <c r="W150" i="3"/>
  <c r="O29" i="10" s="1"/>
  <c r="V150" i="3"/>
  <c r="N29" i="10" s="1"/>
  <c r="G112" i="10" s="1"/>
  <c r="U150" i="3"/>
  <c r="T150" i="3"/>
  <c r="S150" i="3"/>
  <c r="R150" i="3"/>
  <c r="Q150" i="3"/>
  <c r="P150" i="3"/>
  <c r="M29" i="10" s="1"/>
  <c r="O150" i="3"/>
  <c r="L29" i="10" s="1"/>
  <c r="E112" i="10" s="1"/>
  <c r="N150" i="3"/>
  <c r="K29" i="10" s="1"/>
  <c r="D112" i="10" s="1"/>
  <c r="M150" i="3"/>
  <c r="L150" i="3"/>
  <c r="J29" i="10" s="1"/>
  <c r="C112" i="10" s="1"/>
  <c r="K150" i="3"/>
  <c r="J150" i="3"/>
  <c r="AE149" i="3"/>
  <c r="W28" i="10" s="1"/>
  <c r="AD149" i="3"/>
  <c r="V28" i="10" s="1"/>
  <c r="AC149" i="3"/>
  <c r="U28" i="10" s="1"/>
  <c r="AB149" i="3"/>
  <c r="T28" i="10" s="1"/>
  <c r="AA149" i="3"/>
  <c r="S28" i="10" s="1"/>
  <c r="Z149" i="3"/>
  <c r="R28" i="10" s="1"/>
  <c r="J111" i="10" s="1"/>
  <c r="Y149" i="3"/>
  <c r="Q28" i="10" s="1"/>
  <c r="I111" i="10" s="1"/>
  <c r="X149" i="3"/>
  <c r="P28" i="10" s="1"/>
  <c r="W149" i="3"/>
  <c r="O28" i="10" s="1"/>
  <c r="V149" i="3"/>
  <c r="N28" i="10" s="1"/>
  <c r="G111" i="10" s="1"/>
  <c r="U149" i="3"/>
  <c r="T149" i="3"/>
  <c r="S149" i="3"/>
  <c r="R149" i="3"/>
  <c r="Q149" i="3"/>
  <c r="P149" i="3"/>
  <c r="M28" i="10" s="1"/>
  <c r="O149" i="3"/>
  <c r="L28" i="10" s="1"/>
  <c r="E111" i="10" s="1"/>
  <c r="N149" i="3"/>
  <c r="K28" i="10" s="1"/>
  <c r="D111" i="10" s="1"/>
  <c r="M149" i="3"/>
  <c r="L149" i="3"/>
  <c r="J28" i="10" s="1"/>
  <c r="C111" i="10" s="1"/>
  <c r="K149" i="3"/>
  <c r="J149" i="3"/>
  <c r="AE148" i="3"/>
  <c r="W27" i="10" s="1"/>
  <c r="AD148" i="3"/>
  <c r="V27" i="10" s="1"/>
  <c r="AC148" i="3"/>
  <c r="U27" i="10" s="1"/>
  <c r="AB148" i="3"/>
  <c r="T27" i="10" s="1"/>
  <c r="AA148" i="3"/>
  <c r="S27" i="10" s="1"/>
  <c r="Z148" i="3"/>
  <c r="R27" i="10" s="1"/>
  <c r="J110" i="10" s="1"/>
  <c r="Y148" i="3"/>
  <c r="Q27" i="10" s="1"/>
  <c r="I110" i="10" s="1"/>
  <c r="X148" i="3"/>
  <c r="P27" i="10" s="1"/>
  <c r="W148" i="3"/>
  <c r="O27" i="10" s="1"/>
  <c r="V148" i="3"/>
  <c r="N27" i="10" s="1"/>
  <c r="G110" i="10" s="1"/>
  <c r="U148" i="3"/>
  <c r="T148" i="3"/>
  <c r="S148" i="3"/>
  <c r="R148" i="3"/>
  <c r="Q148" i="3"/>
  <c r="P148" i="3"/>
  <c r="M27" i="10" s="1"/>
  <c r="O148" i="3"/>
  <c r="L27" i="10" s="1"/>
  <c r="E110" i="10" s="1"/>
  <c r="N148" i="3"/>
  <c r="K27" i="10" s="1"/>
  <c r="D110" i="10" s="1"/>
  <c r="M148" i="3"/>
  <c r="L148" i="3"/>
  <c r="J27" i="10" s="1"/>
  <c r="C110" i="10" s="1"/>
  <c r="K148" i="3"/>
  <c r="J148" i="3"/>
  <c r="AE147" i="3"/>
  <c r="W26" i="10" s="1"/>
  <c r="AD147" i="3"/>
  <c r="V26" i="10" s="1"/>
  <c r="AC147" i="3"/>
  <c r="U26" i="10" s="1"/>
  <c r="AB147" i="3"/>
  <c r="T26" i="10" s="1"/>
  <c r="AA147" i="3"/>
  <c r="S26" i="10" s="1"/>
  <c r="Z147" i="3"/>
  <c r="R26" i="10" s="1"/>
  <c r="J109" i="10" s="1"/>
  <c r="Y147" i="3"/>
  <c r="Q26" i="10" s="1"/>
  <c r="I109" i="10" s="1"/>
  <c r="X147" i="3"/>
  <c r="P26" i="10" s="1"/>
  <c r="W147" i="3"/>
  <c r="O26" i="10" s="1"/>
  <c r="V147" i="3"/>
  <c r="N26" i="10" s="1"/>
  <c r="G109" i="10" s="1"/>
  <c r="U147" i="3"/>
  <c r="T147" i="3"/>
  <c r="S147" i="3"/>
  <c r="R147" i="3"/>
  <c r="Q147" i="3"/>
  <c r="P147" i="3"/>
  <c r="M26" i="10" s="1"/>
  <c r="O147" i="3"/>
  <c r="L26" i="10" s="1"/>
  <c r="E109" i="10" s="1"/>
  <c r="N147" i="3"/>
  <c r="K26" i="10" s="1"/>
  <c r="D109" i="10" s="1"/>
  <c r="M147" i="3"/>
  <c r="L147" i="3"/>
  <c r="J26" i="10" s="1"/>
  <c r="C109" i="10" s="1"/>
  <c r="K147" i="3"/>
  <c r="J147" i="3"/>
  <c r="AE146" i="3"/>
  <c r="W25" i="10" s="1"/>
  <c r="AD146" i="3"/>
  <c r="V25" i="10" s="1"/>
  <c r="AC146" i="3"/>
  <c r="U25" i="10" s="1"/>
  <c r="AB146" i="3"/>
  <c r="T25" i="10" s="1"/>
  <c r="AA146" i="3"/>
  <c r="S25" i="10" s="1"/>
  <c r="Z146" i="3"/>
  <c r="R25" i="10" s="1"/>
  <c r="J108" i="10" s="1"/>
  <c r="Y146" i="3"/>
  <c r="Q25" i="10" s="1"/>
  <c r="I108" i="10" s="1"/>
  <c r="X146" i="3"/>
  <c r="P25" i="10" s="1"/>
  <c r="W146" i="3"/>
  <c r="O25" i="10" s="1"/>
  <c r="V146" i="3"/>
  <c r="N25" i="10" s="1"/>
  <c r="G108" i="10" s="1"/>
  <c r="U146" i="3"/>
  <c r="T146" i="3"/>
  <c r="S146" i="3"/>
  <c r="R146" i="3"/>
  <c r="Q146" i="3"/>
  <c r="P146" i="3"/>
  <c r="M25" i="10" s="1"/>
  <c r="O146" i="3"/>
  <c r="L25" i="10" s="1"/>
  <c r="E108" i="10" s="1"/>
  <c r="N146" i="3"/>
  <c r="K25" i="10" s="1"/>
  <c r="D108" i="10" s="1"/>
  <c r="M146" i="3"/>
  <c r="L146" i="3"/>
  <c r="J25" i="10" s="1"/>
  <c r="C108" i="10" s="1"/>
  <c r="K146" i="3"/>
  <c r="J146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AE143" i="3"/>
  <c r="W24" i="10" s="1"/>
  <c r="AD143" i="3"/>
  <c r="V24" i="10" s="1"/>
  <c r="AC143" i="3"/>
  <c r="U24" i="10" s="1"/>
  <c r="AB143" i="3"/>
  <c r="T24" i="10" s="1"/>
  <c r="AA143" i="3"/>
  <c r="S24" i="10" s="1"/>
  <c r="Z143" i="3"/>
  <c r="R24" i="10" s="1"/>
  <c r="J107" i="10" s="1"/>
  <c r="Y143" i="3"/>
  <c r="Q24" i="10" s="1"/>
  <c r="I107" i="10" s="1"/>
  <c r="X143" i="3"/>
  <c r="P24" i="10" s="1"/>
  <c r="W143" i="3"/>
  <c r="O24" i="10" s="1"/>
  <c r="V143" i="3"/>
  <c r="N24" i="10" s="1"/>
  <c r="G107" i="10" s="1"/>
  <c r="U143" i="3"/>
  <c r="T143" i="3"/>
  <c r="S143" i="3"/>
  <c r="R143" i="3"/>
  <c r="Q143" i="3"/>
  <c r="P143" i="3"/>
  <c r="M24" i="10" s="1"/>
  <c r="O143" i="3"/>
  <c r="L24" i="10" s="1"/>
  <c r="E107" i="10" s="1"/>
  <c r="N143" i="3"/>
  <c r="K24" i="10" s="1"/>
  <c r="D107" i="10" s="1"/>
  <c r="M143" i="3"/>
  <c r="L143" i="3"/>
  <c r="J24" i="10" s="1"/>
  <c r="C107" i="10" s="1"/>
  <c r="K143" i="3"/>
  <c r="J143" i="3"/>
  <c r="AE142" i="3"/>
  <c r="W23" i="10" s="1"/>
  <c r="AD142" i="3"/>
  <c r="V23" i="10" s="1"/>
  <c r="AC142" i="3"/>
  <c r="U23" i="10" s="1"/>
  <c r="AB142" i="3"/>
  <c r="T23" i="10" s="1"/>
  <c r="AA142" i="3"/>
  <c r="S23" i="10" s="1"/>
  <c r="Z142" i="3"/>
  <c r="R23" i="10" s="1"/>
  <c r="J106" i="10" s="1"/>
  <c r="Y142" i="3"/>
  <c r="Q23" i="10" s="1"/>
  <c r="I106" i="10" s="1"/>
  <c r="X142" i="3"/>
  <c r="P23" i="10" s="1"/>
  <c r="W142" i="3"/>
  <c r="O23" i="10" s="1"/>
  <c r="V142" i="3"/>
  <c r="N23" i="10" s="1"/>
  <c r="G106" i="10" s="1"/>
  <c r="U142" i="3"/>
  <c r="T142" i="3"/>
  <c r="S142" i="3"/>
  <c r="R142" i="3"/>
  <c r="Q142" i="3"/>
  <c r="P142" i="3"/>
  <c r="M23" i="10" s="1"/>
  <c r="O142" i="3"/>
  <c r="L23" i="10" s="1"/>
  <c r="E106" i="10" s="1"/>
  <c r="N142" i="3"/>
  <c r="K23" i="10" s="1"/>
  <c r="D106" i="10" s="1"/>
  <c r="M142" i="3"/>
  <c r="L142" i="3"/>
  <c r="J23" i="10" s="1"/>
  <c r="C106" i="10" s="1"/>
  <c r="K142" i="3"/>
  <c r="J142" i="3"/>
  <c r="AE141" i="3"/>
  <c r="W22" i="10" s="1"/>
  <c r="AD141" i="3"/>
  <c r="V22" i="10" s="1"/>
  <c r="AC141" i="3"/>
  <c r="U22" i="10" s="1"/>
  <c r="AB141" i="3"/>
  <c r="T22" i="10" s="1"/>
  <c r="AA141" i="3"/>
  <c r="S22" i="10" s="1"/>
  <c r="Z141" i="3"/>
  <c r="R22" i="10" s="1"/>
  <c r="J105" i="10" s="1"/>
  <c r="Y141" i="3"/>
  <c r="Q22" i="10" s="1"/>
  <c r="I105" i="10" s="1"/>
  <c r="X141" i="3"/>
  <c r="P22" i="10" s="1"/>
  <c r="W141" i="3"/>
  <c r="O22" i="10" s="1"/>
  <c r="V141" i="3"/>
  <c r="N22" i="10" s="1"/>
  <c r="G105" i="10" s="1"/>
  <c r="U141" i="3"/>
  <c r="T141" i="3"/>
  <c r="S141" i="3"/>
  <c r="R141" i="3"/>
  <c r="Q141" i="3"/>
  <c r="P141" i="3"/>
  <c r="M22" i="10" s="1"/>
  <c r="O141" i="3"/>
  <c r="L22" i="10" s="1"/>
  <c r="E105" i="10" s="1"/>
  <c r="N141" i="3"/>
  <c r="K22" i="10" s="1"/>
  <c r="D105" i="10" s="1"/>
  <c r="M141" i="3"/>
  <c r="L141" i="3"/>
  <c r="J22" i="10" s="1"/>
  <c r="C105" i="10" s="1"/>
  <c r="K141" i="3"/>
  <c r="J141" i="3"/>
  <c r="AE140" i="3"/>
  <c r="W21" i="10" s="1"/>
  <c r="AD140" i="3"/>
  <c r="V21" i="10" s="1"/>
  <c r="AC140" i="3"/>
  <c r="U21" i="10" s="1"/>
  <c r="AB140" i="3"/>
  <c r="T21" i="10" s="1"/>
  <c r="AA140" i="3"/>
  <c r="S21" i="10" s="1"/>
  <c r="Z140" i="3"/>
  <c r="R21" i="10" s="1"/>
  <c r="J104" i="10" s="1"/>
  <c r="Y140" i="3"/>
  <c r="Q21" i="10" s="1"/>
  <c r="I104" i="10" s="1"/>
  <c r="X140" i="3"/>
  <c r="P21" i="10" s="1"/>
  <c r="W140" i="3"/>
  <c r="O21" i="10" s="1"/>
  <c r="V140" i="3"/>
  <c r="N21" i="10" s="1"/>
  <c r="G104" i="10" s="1"/>
  <c r="U140" i="3"/>
  <c r="T140" i="3"/>
  <c r="S140" i="3"/>
  <c r="R140" i="3"/>
  <c r="Q140" i="3"/>
  <c r="P140" i="3"/>
  <c r="M21" i="10" s="1"/>
  <c r="O140" i="3"/>
  <c r="L21" i="10" s="1"/>
  <c r="E104" i="10" s="1"/>
  <c r="N140" i="3"/>
  <c r="K21" i="10" s="1"/>
  <c r="D104" i="10" s="1"/>
  <c r="M140" i="3"/>
  <c r="L140" i="3"/>
  <c r="J21" i="10" s="1"/>
  <c r="C104" i="10" s="1"/>
  <c r="K140" i="3"/>
  <c r="J140" i="3"/>
  <c r="AE139" i="3"/>
  <c r="W20" i="10" s="1"/>
  <c r="AD139" i="3"/>
  <c r="V20" i="10" s="1"/>
  <c r="AC139" i="3"/>
  <c r="U20" i="10" s="1"/>
  <c r="AB139" i="3"/>
  <c r="T20" i="10" s="1"/>
  <c r="AA139" i="3"/>
  <c r="S20" i="10" s="1"/>
  <c r="Z139" i="3"/>
  <c r="R20" i="10" s="1"/>
  <c r="J103" i="10" s="1"/>
  <c r="Y139" i="3"/>
  <c r="Q20" i="10" s="1"/>
  <c r="I103" i="10" s="1"/>
  <c r="X139" i="3"/>
  <c r="P20" i="10" s="1"/>
  <c r="W139" i="3"/>
  <c r="O20" i="10" s="1"/>
  <c r="V139" i="3"/>
  <c r="N20" i="10" s="1"/>
  <c r="G103" i="10" s="1"/>
  <c r="U139" i="3"/>
  <c r="T139" i="3"/>
  <c r="S139" i="3"/>
  <c r="R139" i="3"/>
  <c r="Q139" i="3"/>
  <c r="P139" i="3"/>
  <c r="M20" i="10" s="1"/>
  <c r="O139" i="3"/>
  <c r="L20" i="10" s="1"/>
  <c r="E103" i="10" s="1"/>
  <c r="N139" i="3"/>
  <c r="K20" i="10" s="1"/>
  <c r="D103" i="10" s="1"/>
  <c r="M139" i="3"/>
  <c r="L139" i="3"/>
  <c r="J20" i="10" s="1"/>
  <c r="C103" i="10" s="1"/>
  <c r="K139" i="3"/>
  <c r="J139" i="3"/>
  <c r="AE138" i="3"/>
  <c r="W19" i="10" s="1"/>
  <c r="AD138" i="3"/>
  <c r="V19" i="10" s="1"/>
  <c r="AC138" i="3"/>
  <c r="U19" i="10" s="1"/>
  <c r="AB138" i="3"/>
  <c r="T19" i="10" s="1"/>
  <c r="AA138" i="3"/>
  <c r="S19" i="10" s="1"/>
  <c r="Z138" i="3"/>
  <c r="R19" i="10" s="1"/>
  <c r="J102" i="10" s="1"/>
  <c r="Y138" i="3"/>
  <c r="Q19" i="10" s="1"/>
  <c r="I102" i="10" s="1"/>
  <c r="X138" i="3"/>
  <c r="P19" i="10" s="1"/>
  <c r="W138" i="3"/>
  <c r="O19" i="10" s="1"/>
  <c r="V138" i="3"/>
  <c r="N19" i="10" s="1"/>
  <c r="G102" i="10" s="1"/>
  <c r="U138" i="3"/>
  <c r="T138" i="3"/>
  <c r="S138" i="3"/>
  <c r="R138" i="3"/>
  <c r="Q138" i="3"/>
  <c r="P138" i="3"/>
  <c r="M19" i="10" s="1"/>
  <c r="O138" i="3"/>
  <c r="L19" i="10" s="1"/>
  <c r="E102" i="10" s="1"/>
  <c r="N138" i="3"/>
  <c r="K19" i="10" s="1"/>
  <c r="D102" i="10" s="1"/>
  <c r="M138" i="3"/>
  <c r="L138" i="3"/>
  <c r="J19" i="10" s="1"/>
  <c r="C102" i="10" s="1"/>
  <c r="K138" i="3"/>
  <c r="J138" i="3"/>
  <c r="AE137" i="3"/>
  <c r="W18" i="10" s="1"/>
  <c r="AD137" i="3"/>
  <c r="V18" i="10" s="1"/>
  <c r="AC137" i="3"/>
  <c r="U18" i="10" s="1"/>
  <c r="AB137" i="3"/>
  <c r="T18" i="10" s="1"/>
  <c r="AA137" i="3"/>
  <c r="S18" i="10" s="1"/>
  <c r="Z137" i="3"/>
  <c r="R18" i="10" s="1"/>
  <c r="J101" i="10" s="1"/>
  <c r="Y137" i="3"/>
  <c r="Q18" i="10" s="1"/>
  <c r="I101" i="10" s="1"/>
  <c r="X137" i="3"/>
  <c r="P18" i="10" s="1"/>
  <c r="W137" i="3"/>
  <c r="O18" i="10" s="1"/>
  <c r="V137" i="3"/>
  <c r="N18" i="10" s="1"/>
  <c r="G101" i="10" s="1"/>
  <c r="U137" i="3"/>
  <c r="T137" i="3"/>
  <c r="S137" i="3"/>
  <c r="R137" i="3"/>
  <c r="Q137" i="3"/>
  <c r="P137" i="3"/>
  <c r="M18" i="10" s="1"/>
  <c r="O137" i="3"/>
  <c r="L18" i="10" s="1"/>
  <c r="E101" i="10" s="1"/>
  <c r="N137" i="3"/>
  <c r="K18" i="10" s="1"/>
  <c r="D101" i="10" s="1"/>
  <c r="M137" i="3"/>
  <c r="L137" i="3"/>
  <c r="J18" i="10" s="1"/>
  <c r="C101" i="10" s="1"/>
  <c r="K137" i="3"/>
  <c r="J137" i="3"/>
  <c r="AE136" i="3"/>
  <c r="W17" i="10" s="1"/>
  <c r="AD136" i="3"/>
  <c r="V17" i="10" s="1"/>
  <c r="AC136" i="3"/>
  <c r="U17" i="10" s="1"/>
  <c r="AB136" i="3"/>
  <c r="T17" i="10" s="1"/>
  <c r="AA136" i="3"/>
  <c r="S17" i="10" s="1"/>
  <c r="Z136" i="3"/>
  <c r="R17" i="10" s="1"/>
  <c r="J100" i="10" s="1"/>
  <c r="Y136" i="3"/>
  <c r="Q17" i="10" s="1"/>
  <c r="I100" i="10" s="1"/>
  <c r="X136" i="3"/>
  <c r="P17" i="10" s="1"/>
  <c r="W136" i="3"/>
  <c r="O17" i="10" s="1"/>
  <c r="V136" i="3"/>
  <c r="N17" i="10" s="1"/>
  <c r="G100" i="10" s="1"/>
  <c r="U136" i="3"/>
  <c r="T136" i="3"/>
  <c r="S136" i="3"/>
  <c r="R136" i="3"/>
  <c r="Q136" i="3"/>
  <c r="P136" i="3"/>
  <c r="M17" i="10" s="1"/>
  <c r="O136" i="3"/>
  <c r="L17" i="10" s="1"/>
  <c r="E100" i="10" s="1"/>
  <c r="N136" i="3"/>
  <c r="K17" i="10" s="1"/>
  <c r="D100" i="10" s="1"/>
  <c r="M136" i="3"/>
  <c r="L136" i="3"/>
  <c r="J17" i="10" s="1"/>
  <c r="C100" i="10" s="1"/>
  <c r="K136" i="3"/>
  <c r="J136" i="3"/>
  <c r="AE135" i="3"/>
  <c r="W16" i="10" s="1"/>
  <c r="AD135" i="3"/>
  <c r="V16" i="10" s="1"/>
  <c r="AC135" i="3"/>
  <c r="U16" i="10" s="1"/>
  <c r="AB135" i="3"/>
  <c r="T16" i="10" s="1"/>
  <c r="AA135" i="3"/>
  <c r="S16" i="10" s="1"/>
  <c r="Z135" i="3"/>
  <c r="R16" i="10" s="1"/>
  <c r="J99" i="10" s="1"/>
  <c r="Y135" i="3"/>
  <c r="Q16" i="10" s="1"/>
  <c r="I99" i="10" s="1"/>
  <c r="X135" i="3"/>
  <c r="P16" i="10" s="1"/>
  <c r="W135" i="3"/>
  <c r="O16" i="10" s="1"/>
  <c r="V135" i="3"/>
  <c r="N16" i="10" s="1"/>
  <c r="G99" i="10" s="1"/>
  <c r="U135" i="3"/>
  <c r="T135" i="3"/>
  <c r="S135" i="3"/>
  <c r="R135" i="3"/>
  <c r="Q135" i="3"/>
  <c r="P135" i="3"/>
  <c r="M16" i="10" s="1"/>
  <c r="O135" i="3"/>
  <c r="L16" i="10" s="1"/>
  <c r="E99" i="10" s="1"/>
  <c r="N135" i="3"/>
  <c r="K16" i="10" s="1"/>
  <c r="D99" i="10" s="1"/>
  <c r="M135" i="3"/>
  <c r="L135" i="3"/>
  <c r="J16" i="10" s="1"/>
  <c r="C99" i="10" s="1"/>
  <c r="K135" i="3"/>
  <c r="J135" i="3"/>
  <c r="AE134" i="3"/>
  <c r="W15" i="10" s="1"/>
  <c r="AD134" i="3"/>
  <c r="V15" i="10" s="1"/>
  <c r="AC134" i="3"/>
  <c r="U15" i="10" s="1"/>
  <c r="AB134" i="3"/>
  <c r="T15" i="10" s="1"/>
  <c r="AA134" i="3"/>
  <c r="S15" i="10" s="1"/>
  <c r="Z134" i="3"/>
  <c r="R15" i="10" s="1"/>
  <c r="J98" i="10" s="1"/>
  <c r="Y134" i="3"/>
  <c r="Q15" i="10" s="1"/>
  <c r="I98" i="10" s="1"/>
  <c r="X134" i="3"/>
  <c r="P15" i="10" s="1"/>
  <c r="W134" i="3"/>
  <c r="O15" i="10" s="1"/>
  <c r="V134" i="3"/>
  <c r="N15" i="10" s="1"/>
  <c r="G98" i="10" s="1"/>
  <c r="U134" i="3"/>
  <c r="T134" i="3"/>
  <c r="S134" i="3"/>
  <c r="R134" i="3"/>
  <c r="Q134" i="3"/>
  <c r="P134" i="3"/>
  <c r="M15" i="10" s="1"/>
  <c r="O134" i="3"/>
  <c r="L15" i="10" s="1"/>
  <c r="E98" i="10" s="1"/>
  <c r="N134" i="3"/>
  <c r="K15" i="10" s="1"/>
  <c r="D98" i="10" s="1"/>
  <c r="M134" i="3"/>
  <c r="L134" i="3"/>
  <c r="J15" i="10" s="1"/>
  <c r="C98" i="10" s="1"/>
  <c r="K134" i="3"/>
  <c r="J134" i="3"/>
  <c r="AE133" i="3"/>
  <c r="W14" i="10" s="1"/>
  <c r="AD133" i="3"/>
  <c r="V14" i="10" s="1"/>
  <c r="AC133" i="3"/>
  <c r="U14" i="10" s="1"/>
  <c r="AB133" i="3"/>
  <c r="T14" i="10" s="1"/>
  <c r="AA133" i="3"/>
  <c r="S14" i="10" s="1"/>
  <c r="Z133" i="3"/>
  <c r="R14" i="10" s="1"/>
  <c r="J97" i="10" s="1"/>
  <c r="Y133" i="3"/>
  <c r="Q14" i="10" s="1"/>
  <c r="I97" i="10" s="1"/>
  <c r="X133" i="3"/>
  <c r="P14" i="10" s="1"/>
  <c r="W133" i="3"/>
  <c r="O14" i="10" s="1"/>
  <c r="V133" i="3"/>
  <c r="N14" i="10" s="1"/>
  <c r="G97" i="10" s="1"/>
  <c r="U133" i="3"/>
  <c r="T133" i="3"/>
  <c r="S133" i="3"/>
  <c r="R133" i="3"/>
  <c r="Q133" i="3"/>
  <c r="P133" i="3"/>
  <c r="M14" i="10" s="1"/>
  <c r="O133" i="3"/>
  <c r="L14" i="10" s="1"/>
  <c r="E97" i="10" s="1"/>
  <c r="N133" i="3"/>
  <c r="K14" i="10" s="1"/>
  <c r="D97" i="10" s="1"/>
  <c r="M133" i="3"/>
  <c r="L133" i="3"/>
  <c r="J14" i="10" s="1"/>
  <c r="C97" i="10" s="1"/>
  <c r="K133" i="3"/>
  <c r="J133" i="3"/>
  <c r="AE132" i="3"/>
  <c r="W13" i="10" s="1"/>
  <c r="AD132" i="3"/>
  <c r="V13" i="10" s="1"/>
  <c r="AC132" i="3"/>
  <c r="U13" i="10" s="1"/>
  <c r="AB132" i="3"/>
  <c r="T13" i="10" s="1"/>
  <c r="AA132" i="3"/>
  <c r="S13" i="10" s="1"/>
  <c r="Z132" i="3"/>
  <c r="R13" i="10" s="1"/>
  <c r="J96" i="10" s="1"/>
  <c r="Y132" i="3"/>
  <c r="Q13" i="10" s="1"/>
  <c r="I96" i="10" s="1"/>
  <c r="X132" i="3"/>
  <c r="P13" i="10" s="1"/>
  <c r="W132" i="3"/>
  <c r="O13" i="10" s="1"/>
  <c r="V132" i="3"/>
  <c r="N13" i="10" s="1"/>
  <c r="G96" i="10" s="1"/>
  <c r="U132" i="3"/>
  <c r="T132" i="3"/>
  <c r="S132" i="3"/>
  <c r="R132" i="3"/>
  <c r="Q132" i="3"/>
  <c r="P132" i="3"/>
  <c r="M13" i="10" s="1"/>
  <c r="O132" i="3"/>
  <c r="L13" i="10" s="1"/>
  <c r="E96" i="10" s="1"/>
  <c r="N132" i="3"/>
  <c r="K13" i="10" s="1"/>
  <c r="D96" i="10" s="1"/>
  <c r="M132" i="3"/>
  <c r="L132" i="3"/>
  <c r="J13" i="10" s="1"/>
  <c r="C96" i="10" s="1"/>
  <c r="K132" i="3"/>
  <c r="J132" i="3"/>
  <c r="AE131" i="3"/>
  <c r="W12" i="10" s="1"/>
  <c r="AD131" i="3"/>
  <c r="V12" i="10" s="1"/>
  <c r="AC131" i="3"/>
  <c r="U12" i="10" s="1"/>
  <c r="AB131" i="3"/>
  <c r="T12" i="10" s="1"/>
  <c r="AA131" i="3"/>
  <c r="S12" i="10" s="1"/>
  <c r="Z131" i="3"/>
  <c r="R12" i="10" s="1"/>
  <c r="J95" i="10" s="1"/>
  <c r="Y131" i="3"/>
  <c r="Q12" i="10" s="1"/>
  <c r="I95" i="10" s="1"/>
  <c r="X131" i="3"/>
  <c r="P12" i="10" s="1"/>
  <c r="W131" i="3"/>
  <c r="O12" i="10" s="1"/>
  <c r="V131" i="3"/>
  <c r="N12" i="10" s="1"/>
  <c r="G95" i="10" s="1"/>
  <c r="U131" i="3"/>
  <c r="T131" i="3"/>
  <c r="S131" i="3"/>
  <c r="R131" i="3"/>
  <c r="Q131" i="3"/>
  <c r="P131" i="3"/>
  <c r="M12" i="10" s="1"/>
  <c r="O131" i="3"/>
  <c r="L12" i="10" s="1"/>
  <c r="E95" i="10" s="1"/>
  <c r="N131" i="3"/>
  <c r="K12" i="10" s="1"/>
  <c r="D95" i="10" s="1"/>
  <c r="M131" i="3"/>
  <c r="L131" i="3"/>
  <c r="J12" i="10" s="1"/>
  <c r="C95" i="10" s="1"/>
  <c r="K131" i="3"/>
  <c r="J131" i="3"/>
  <c r="AE130" i="3"/>
  <c r="W11" i="10" s="1"/>
  <c r="AD130" i="3"/>
  <c r="V11" i="10" s="1"/>
  <c r="AC130" i="3"/>
  <c r="U11" i="10" s="1"/>
  <c r="AB130" i="3"/>
  <c r="T11" i="10" s="1"/>
  <c r="AA130" i="3"/>
  <c r="S11" i="10" s="1"/>
  <c r="Z130" i="3"/>
  <c r="R11" i="10" s="1"/>
  <c r="J94" i="10" s="1"/>
  <c r="Y130" i="3"/>
  <c r="Q11" i="10" s="1"/>
  <c r="I94" i="10" s="1"/>
  <c r="X130" i="3"/>
  <c r="P11" i="10" s="1"/>
  <c r="W130" i="3"/>
  <c r="O11" i="10" s="1"/>
  <c r="V130" i="3"/>
  <c r="N11" i="10" s="1"/>
  <c r="G94" i="10" s="1"/>
  <c r="U130" i="3"/>
  <c r="T130" i="3"/>
  <c r="S130" i="3"/>
  <c r="R130" i="3"/>
  <c r="Q130" i="3"/>
  <c r="P130" i="3"/>
  <c r="M11" i="10" s="1"/>
  <c r="O130" i="3"/>
  <c r="L11" i="10" s="1"/>
  <c r="E94" i="10" s="1"/>
  <c r="N130" i="3"/>
  <c r="K11" i="10" s="1"/>
  <c r="D94" i="10" s="1"/>
  <c r="M130" i="3"/>
  <c r="L130" i="3"/>
  <c r="J11" i="10" s="1"/>
  <c r="C94" i="10" s="1"/>
  <c r="K130" i="3"/>
  <c r="J130" i="3"/>
  <c r="AE129" i="3"/>
  <c r="W10" i="10" s="1"/>
  <c r="AD129" i="3"/>
  <c r="V10" i="10" s="1"/>
  <c r="AC129" i="3"/>
  <c r="U10" i="10" s="1"/>
  <c r="AB129" i="3"/>
  <c r="T10" i="10" s="1"/>
  <c r="AA129" i="3"/>
  <c r="S10" i="10" s="1"/>
  <c r="Z129" i="3"/>
  <c r="R10" i="10" s="1"/>
  <c r="J93" i="10" s="1"/>
  <c r="Y129" i="3"/>
  <c r="Q10" i="10" s="1"/>
  <c r="I93" i="10" s="1"/>
  <c r="X129" i="3"/>
  <c r="P10" i="10" s="1"/>
  <c r="W129" i="3"/>
  <c r="O10" i="10" s="1"/>
  <c r="V129" i="3"/>
  <c r="N10" i="10" s="1"/>
  <c r="G93" i="10" s="1"/>
  <c r="U129" i="3"/>
  <c r="T129" i="3"/>
  <c r="S129" i="3"/>
  <c r="R129" i="3"/>
  <c r="Q129" i="3"/>
  <c r="P129" i="3"/>
  <c r="M10" i="10" s="1"/>
  <c r="O129" i="3"/>
  <c r="L10" i="10" s="1"/>
  <c r="E93" i="10" s="1"/>
  <c r="N129" i="3"/>
  <c r="K10" i="10" s="1"/>
  <c r="D93" i="10" s="1"/>
  <c r="M129" i="3"/>
  <c r="L129" i="3"/>
  <c r="J10" i="10" s="1"/>
  <c r="C93" i="10" s="1"/>
  <c r="K129" i="3"/>
  <c r="J129" i="3"/>
  <c r="AE128" i="3"/>
  <c r="W9" i="10" s="1"/>
  <c r="AD128" i="3"/>
  <c r="V9" i="10" s="1"/>
  <c r="AC128" i="3"/>
  <c r="U9" i="10" s="1"/>
  <c r="AB128" i="3"/>
  <c r="T9" i="10" s="1"/>
  <c r="AA128" i="3"/>
  <c r="S9" i="10" s="1"/>
  <c r="Z128" i="3"/>
  <c r="R9" i="10" s="1"/>
  <c r="J92" i="10" s="1"/>
  <c r="Y128" i="3"/>
  <c r="Q9" i="10" s="1"/>
  <c r="I92" i="10" s="1"/>
  <c r="X128" i="3"/>
  <c r="P9" i="10" s="1"/>
  <c r="W128" i="3"/>
  <c r="O9" i="10" s="1"/>
  <c r="V128" i="3"/>
  <c r="N9" i="10" s="1"/>
  <c r="G92" i="10" s="1"/>
  <c r="U128" i="3"/>
  <c r="T128" i="3"/>
  <c r="S128" i="3"/>
  <c r="R128" i="3"/>
  <c r="Q128" i="3"/>
  <c r="P128" i="3"/>
  <c r="M9" i="10" s="1"/>
  <c r="O128" i="3"/>
  <c r="L9" i="10" s="1"/>
  <c r="E92" i="10" s="1"/>
  <c r="N128" i="3"/>
  <c r="K9" i="10" s="1"/>
  <c r="D92" i="10" s="1"/>
  <c r="M128" i="3"/>
  <c r="L128" i="3"/>
  <c r="J9" i="10" s="1"/>
  <c r="C92" i="10" s="1"/>
  <c r="K128" i="3"/>
  <c r="J128" i="3"/>
  <c r="AE127" i="3"/>
  <c r="W8" i="10" s="1"/>
  <c r="AD127" i="3"/>
  <c r="V8" i="10" s="1"/>
  <c r="AC127" i="3"/>
  <c r="U8" i="10" s="1"/>
  <c r="AB127" i="3"/>
  <c r="T8" i="10" s="1"/>
  <c r="AA127" i="3"/>
  <c r="S8" i="10" s="1"/>
  <c r="Z127" i="3"/>
  <c r="R8" i="10" s="1"/>
  <c r="J91" i="10" s="1"/>
  <c r="Y127" i="3"/>
  <c r="Q8" i="10" s="1"/>
  <c r="I91" i="10" s="1"/>
  <c r="X127" i="3"/>
  <c r="P8" i="10" s="1"/>
  <c r="W127" i="3"/>
  <c r="O8" i="10" s="1"/>
  <c r="V127" i="3"/>
  <c r="N8" i="10" s="1"/>
  <c r="G91" i="10" s="1"/>
  <c r="U127" i="3"/>
  <c r="T127" i="3"/>
  <c r="S127" i="3"/>
  <c r="R127" i="3"/>
  <c r="Q127" i="3"/>
  <c r="P127" i="3"/>
  <c r="M8" i="10" s="1"/>
  <c r="O127" i="3"/>
  <c r="L8" i="10" s="1"/>
  <c r="E91" i="10" s="1"/>
  <c r="N127" i="3"/>
  <c r="K8" i="10" s="1"/>
  <c r="D91" i="10" s="1"/>
  <c r="M127" i="3"/>
  <c r="L127" i="3"/>
  <c r="J8" i="10" s="1"/>
  <c r="C91" i="10" s="1"/>
  <c r="K127" i="3"/>
  <c r="J127" i="3"/>
  <c r="AE126" i="3"/>
  <c r="W7" i="10" s="1"/>
  <c r="AD126" i="3"/>
  <c r="V7" i="10" s="1"/>
  <c r="AC126" i="3"/>
  <c r="U7" i="10" s="1"/>
  <c r="AB126" i="3"/>
  <c r="T7" i="10" s="1"/>
  <c r="AA126" i="3"/>
  <c r="S7" i="10" s="1"/>
  <c r="Z126" i="3"/>
  <c r="R7" i="10" s="1"/>
  <c r="J90" i="10" s="1"/>
  <c r="Y126" i="3"/>
  <c r="Q7" i="10" s="1"/>
  <c r="I90" i="10" s="1"/>
  <c r="X126" i="3"/>
  <c r="P7" i="10" s="1"/>
  <c r="W126" i="3"/>
  <c r="O7" i="10" s="1"/>
  <c r="V126" i="3"/>
  <c r="N7" i="10" s="1"/>
  <c r="G90" i="10" s="1"/>
  <c r="U126" i="3"/>
  <c r="T126" i="3"/>
  <c r="S126" i="3"/>
  <c r="R126" i="3"/>
  <c r="Q126" i="3"/>
  <c r="P126" i="3"/>
  <c r="M7" i="10" s="1"/>
  <c r="O126" i="3"/>
  <c r="L7" i="10" s="1"/>
  <c r="E90" i="10" s="1"/>
  <c r="N126" i="3"/>
  <c r="K7" i="10" s="1"/>
  <c r="D90" i="10" s="1"/>
  <c r="M126" i="3"/>
  <c r="L126" i="3"/>
  <c r="J7" i="10" s="1"/>
  <c r="C90" i="10" s="1"/>
  <c r="K126" i="3"/>
  <c r="J126" i="3"/>
  <c r="AE125" i="3"/>
  <c r="W6" i="10" s="1"/>
  <c r="AD125" i="3"/>
  <c r="V6" i="10" s="1"/>
  <c r="AC125" i="3"/>
  <c r="U6" i="10" s="1"/>
  <c r="AB125" i="3"/>
  <c r="T6" i="10" s="1"/>
  <c r="AA125" i="3"/>
  <c r="S6" i="10" s="1"/>
  <c r="Z125" i="3"/>
  <c r="R6" i="10" s="1"/>
  <c r="J89" i="10" s="1"/>
  <c r="Y125" i="3"/>
  <c r="Q6" i="10" s="1"/>
  <c r="I89" i="10" s="1"/>
  <c r="X125" i="3"/>
  <c r="P6" i="10" s="1"/>
  <c r="W125" i="3"/>
  <c r="O6" i="10" s="1"/>
  <c r="V125" i="3"/>
  <c r="N6" i="10" s="1"/>
  <c r="G89" i="10" s="1"/>
  <c r="U125" i="3"/>
  <c r="T125" i="3"/>
  <c r="S125" i="3"/>
  <c r="R125" i="3"/>
  <c r="Q125" i="3"/>
  <c r="P125" i="3"/>
  <c r="M6" i="10" s="1"/>
  <c r="O125" i="3"/>
  <c r="L6" i="10" s="1"/>
  <c r="E89" i="10" s="1"/>
  <c r="N125" i="3"/>
  <c r="K6" i="10" s="1"/>
  <c r="D89" i="10" s="1"/>
  <c r="M125" i="3"/>
  <c r="L125" i="3"/>
  <c r="J6" i="10" s="1"/>
  <c r="C89" i="10" s="1"/>
  <c r="K125" i="3"/>
  <c r="J125" i="3"/>
  <c r="AE124" i="3"/>
  <c r="W5" i="10" s="1"/>
  <c r="AD124" i="3"/>
  <c r="V5" i="10" s="1"/>
  <c r="AC124" i="3"/>
  <c r="U5" i="10" s="1"/>
  <c r="AB124" i="3"/>
  <c r="T5" i="10" s="1"/>
  <c r="AA124" i="3"/>
  <c r="S5" i="10" s="1"/>
  <c r="Z124" i="3"/>
  <c r="R5" i="10" s="1"/>
  <c r="J88" i="10" s="1"/>
  <c r="Y124" i="3"/>
  <c r="Q5" i="10" s="1"/>
  <c r="I88" i="10" s="1"/>
  <c r="X124" i="3"/>
  <c r="P5" i="10" s="1"/>
  <c r="W124" i="3"/>
  <c r="O5" i="10" s="1"/>
  <c r="V124" i="3"/>
  <c r="N5" i="10" s="1"/>
  <c r="G88" i="10" s="1"/>
  <c r="U124" i="3"/>
  <c r="T124" i="3"/>
  <c r="S124" i="3"/>
  <c r="R124" i="3"/>
  <c r="Q124" i="3"/>
  <c r="P124" i="3"/>
  <c r="M5" i="10" s="1"/>
  <c r="O124" i="3"/>
  <c r="L5" i="10" s="1"/>
  <c r="E88" i="10" s="1"/>
  <c r="N124" i="3"/>
  <c r="K5" i="10" s="1"/>
  <c r="D88" i="10" s="1"/>
  <c r="M124" i="3"/>
  <c r="L124" i="3"/>
  <c r="J5" i="10" s="1"/>
  <c r="C88" i="10" s="1"/>
  <c r="K124" i="3"/>
  <c r="J124" i="3"/>
  <c r="AE123" i="3"/>
  <c r="W4" i="10" s="1"/>
  <c r="AD123" i="3"/>
  <c r="V4" i="10" s="1"/>
  <c r="AC123" i="3"/>
  <c r="U4" i="10" s="1"/>
  <c r="AB123" i="3"/>
  <c r="T4" i="10" s="1"/>
  <c r="AA123" i="3"/>
  <c r="S4" i="10" s="1"/>
  <c r="Z123" i="3"/>
  <c r="R4" i="10" s="1"/>
  <c r="J87" i="10" s="1"/>
  <c r="Y123" i="3"/>
  <c r="Q4" i="10" s="1"/>
  <c r="I87" i="10" s="1"/>
  <c r="X123" i="3"/>
  <c r="P4" i="10" s="1"/>
  <c r="W123" i="3"/>
  <c r="O4" i="10" s="1"/>
  <c r="V123" i="3"/>
  <c r="N4" i="10" s="1"/>
  <c r="G87" i="10" s="1"/>
  <c r="U123" i="3"/>
  <c r="T123" i="3"/>
  <c r="S123" i="3"/>
  <c r="R123" i="3"/>
  <c r="Q123" i="3"/>
  <c r="P123" i="3"/>
  <c r="M4" i="10" s="1"/>
  <c r="O123" i="3"/>
  <c r="L4" i="10" s="1"/>
  <c r="E87" i="10" s="1"/>
  <c r="N123" i="3"/>
  <c r="K4" i="10" s="1"/>
  <c r="D87" i="10" s="1"/>
  <c r="M123" i="3"/>
  <c r="L123" i="3"/>
  <c r="J4" i="10" s="1"/>
  <c r="C87" i="10" s="1"/>
  <c r="K123" i="3"/>
  <c r="J123" i="3"/>
  <c r="AE122" i="3"/>
  <c r="W3" i="10" s="1"/>
  <c r="AD122" i="3"/>
  <c r="V3" i="10" s="1"/>
  <c r="AC122" i="3"/>
  <c r="U3" i="10" s="1"/>
  <c r="AB122" i="3"/>
  <c r="T3" i="10" s="1"/>
  <c r="AA122" i="3"/>
  <c r="S3" i="10" s="1"/>
  <c r="Z122" i="3"/>
  <c r="R3" i="10" s="1"/>
  <c r="J86" i="10" s="1"/>
  <c r="Y122" i="3"/>
  <c r="Q3" i="10" s="1"/>
  <c r="I86" i="10" s="1"/>
  <c r="X122" i="3"/>
  <c r="P3" i="10" s="1"/>
  <c r="W122" i="3"/>
  <c r="O3" i="10" s="1"/>
  <c r="V122" i="3"/>
  <c r="N3" i="10" s="1"/>
  <c r="G86" i="10" s="1"/>
  <c r="U122" i="3"/>
  <c r="T122" i="3"/>
  <c r="S122" i="3"/>
  <c r="R122" i="3"/>
  <c r="Q122" i="3"/>
  <c r="P122" i="3"/>
  <c r="M3" i="10" s="1"/>
  <c r="O122" i="3"/>
  <c r="L3" i="10" s="1"/>
  <c r="E86" i="10" s="1"/>
  <c r="N122" i="3"/>
  <c r="K3" i="10" s="1"/>
  <c r="D86" i="10" s="1"/>
  <c r="M122" i="3"/>
  <c r="L122" i="3"/>
  <c r="J3" i="10" s="1"/>
  <c r="C86" i="10" s="1"/>
  <c r="J122" i="3"/>
  <c r="I161" i="3"/>
  <c r="I40" i="10" s="1"/>
  <c r="I160" i="3"/>
  <c r="I39" i="10" s="1"/>
  <c r="I159" i="3"/>
  <c r="I38" i="10" s="1"/>
  <c r="I158" i="3"/>
  <c r="I37" i="10" s="1"/>
  <c r="I157" i="3"/>
  <c r="I36" i="10" s="1"/>
  <c r="I156" i="3"/>
  <c r="I35" i="10" s="1"/>
  <c r="I155" i="3"/>
  <c r="I34" i="10" s="1"/>
  <c r="I154" i="3"/>
  <c r="I33" i="10" s="1"/>
  <c r="I153" i="3"/>
  <c r="I32" i="10" s="1"/>
  <c r="I152" i="3"/>
  <c r="I31" i="10" s="1"/>
  <c r="I151" i="3"/>
  <c r="I30" i="10" s="1"/>
  <c r="I150" i="3"/>
  <c r="I29" i="10" s="1"/>
  <c r="I149" i="3"/>
  <c r="I28" i="10" s="1"/>
  <c r="I148" i="3"/>
  <c r="I27" i="10" s="1"/>
  <c r="I147" i="3"/>
  <c r="I26" i="10" s="1"/>
  <c r="I146" i="3"/>
  <c r="I25" i="10" s="1"/>
  <c r="I145" i="3"/>
  <c r="I144" i="3"/>
  <c r="I143" i="3"/>
  <c r="I24" i="10" s="1"/>
  <c r="I142" i="3"/>
  <c r="I23" i="10" s="1"/>
  <c r="I141" i="3"/>
  <c r="I22" i="10" s="1"/>
  <c r="I140" i="3"/>
  <c r="I21" i="10" s="1"/>
  <c r="I139" i="3"/>
  <c r="I20" i="10" s="1"/>
  <c r="I138" i="3"/>
  <c r="I19" i="10" s="1"/>
  <c r="I137" i="3"/>
  <c r="I18" i="10" s="1"/>
  <c r="I136" i="3"/>
  <c r="I17" i="10" s="1"/>
  <c r="I135" i="3"/>
  <c r="I16" i="10" s="1"/>
  <c r="I134" i="3"/>
  <c r="I15" i="10" s="1"/>
  <c r="I133" i="3"/>
  <c r="I14" i="10" s="1"/>
  <c r="I132" i="3"/>
  <c r="I13" i="10" s="1"/>
  <c r="I131" i="3"/>
  <c r="I12" i="10" s="1"/>
  <c r="I130" i="3"/>
  <c r="I11" i="10" s="1"/>
  <c r="I129" i="3"/>
  <c r="I10" i="10" s="1"/>
  <c r="I128" i="3"/>
  <c r="I9" i="10" s="1"/>
  <c r="I127" i="3"/>
  <c r="I8" i="10" s="1"/>
  <c r="I126" i="3"/>
  <c r="I7" i="10" s="1"/>
  <c r="I125" i="3"/>
  <c r="I6" i="10" s="1"/>
  <c r="I124" i="3"/>
  <c r="I5" i="10" s="1"/>
  <c r="I123" i="3"/>
  <c r="I4" i="10" s="1"/>
  <c r="I122" i="3"/>
  <c r="I3" i="10" s="1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I117" i="3"/>
  <c r="I116" i="3"/>
  <c r="I115" i="3"/>
  <c r="I64" i="3"/>
  <c r="I67" i="3" s="1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E64" i="3"/>
  <c r="AE67" i="3" s="1"/>
  <c r="AD64" i="3"/>
  <c r="AD67" i="3" s="1"/>
  <c r="AC64" i="3"/>
  <c r="AC67" i="3" s="1"/>
  <c r="AB64" i="3"/>
  <c r="AB67" i="3" s="1"/>
  <c r="AA64" i="3"/>
  <c r="AA67" i="3" s="1"/>
  <c r="Z64" i="3"/>
  <c r="Z67" i="3" s="1"/>
  <c r="Y64" i="3"/>
  <c r="Y67" i="3" s="1"/>
  <c r="X64" i="3"/>
  <c r="X67" i="3" s="1"/>
  <c r="W64" i="3"/>
  <c r="W67" i="3" s="1"/>
  <c r="V64" i="3"/>
  <c r="V67" i="3" s="1"/>
  <c r="U64" i="3"/>
  <c r="U67" i="3" s="1"/>
  <c r="T64" i="3"/>
  <c r="T67" i="3" s="1"/>
  <c r="S64" i="3"/>
  <c r="S67" i="3" s="1"/>
  <c r="R64" i="3"/>
  <c r="R67" i="3" s="1"/>
  <c r="Q64" i="3"/>
  <c r="Q67" i="3" s="1"/>
  <c r="P64" i="3"/>
  <c r="P67" i="3" s="1"/>
  <c r="O64" i="3"/>
  <c r="O67" i="3" s="1"/>
  <c r="N64" i="3"/>
  <c r="N67" i="3" s="1"/>
  <c r="M64" i="3"/>
  <c r="M67" i="3" s="1"/>
  <c r="L64" i="3"/>
  <c r="L67" i="3" s="1"/>
  <c r="K64" i="3"/>
  <c r="K67" i="3" s="1"/>
  <c r="J64" i="3"/>
  <c r="J67" i="3" s="1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I69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AE54" i="3"/>
  <c r="AE57" i="3" s="1"/>
  <c r="AD54" i="3"/>
  <c r="AD57" i="3" s="1"/>
  <c r="AC54" i="3"/>
  <c r="AC57" i="3" s="1"/>
  <c r="AB54" i="3"/>
  <c r="AB57" i="3" s="1"/>
  <c r="AA54" i="3"/>
  <c r="AA57" i="3" s="1"/>
  <c r="Z54" i="3"/>
  <c r="Z57" i="3" s="1"/>
  <c r="Y54" i="3"/>
  <c r="Y57" i="3" s="1"/>
  <c r="X54" i="3"/>
  <c r="X57" i="3" s="1"/>
  <c r="W54" i="3"/>
  <c r="W57" i="3" s="1"/>
  <c r="V54" i="3"/>
  <c r="V57" i="3" s="1"/>
  <c r="U54" i="3"/>
  <c r="U57" i="3" s="1"/>
  <c r="T54" i="3"/>
  <c r="T57" i="3" s="1"/>
  <c r="S54" i="3"/>
  <c r="S57" i="3" s="1"/>
  <c r="R54" i="3"/>
  <c r="R57" i="3" s="1"/>
  <c r="Q54" i="3"/>
  <c r="Q57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I54" i="3"/>
  <c r="I57" i="3" s="1"/>
  <c r="J42" i="3"/>
  <c r="J45" i="3" s="1"/>
  <c r="K42" i="3"/>
  <c r="K45" i="3" s="1"/>
  <c r="L42" i="3"/>
  <c r="L45" i="3" s="1"/>
  <c r="M42" i="3"/>
  <c r="M45" i="3" s="1"/>
  <c r="N42" i="3"/>
  <c r="N45" i="3" s="1"/>
  <c r="O42" i="3"/>
  <c r="O45" i="3" s="1"/>
  <c r="P42" i="3"/>
  <c r="P45" i="3" s="1"/>
  <c r="Q42" i="3"/>
  <c r="Q45" i="3" s="1"/>
  <c r="R42" i="3"/>
  <c r="R45" i="3" s="1"/>
  <c r="S42" i="3"/>
  <c r="S45" i="3" s="1"/>
  <c r="T42" i="3"/>
  <c r="T45" i="3" s="1"/>
  <c r="U42" i="3"/>
  <c r="U45" i="3" s="1"/>
  <c r="V42" i="3"/>
  <c r="V45" i="3" s="1"/>
  <c r="W42" i="3"/>
  <c r="W45" i="3" s="1"/>
  <c r="X42" i="3"/>
  <c r="X45" i="3" s="1"/>
  <c r="Y42" i="3"/>
  <c r="Y45" i="3" s="1"/>
  <c r="Z42" i="3"/>
  <c r="Z45" i="3" s="1"/>
  <c r="AA42" i="3"/>
  <c r="AA45" i="3" s="1"/>
  <c r="AB42" i="3"/>
  <c r="AB45" i="3" s="1"/>
  <c r="AC42" i="3"/>
  <c r="AC45" i="3" s="1"/>
  <c r="AD42" i="3"/>
  <c r="AD45" i="3" s="1"/>
  <c r="AE42" i="3"/>
  <c r="AE45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I43" i="3"/>
  <c r="I42" i="3"/>
  <c r="I45" i="3" s="1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J31" i="3"/>
  <c r="J32" i="3" s="1"/>
  <c r="K31" i="3"/>
  <c r="K32" i="3" s="1"/>
  <c r="L31" i="3"/>
  <c r="L32" i="3" s="1"/>
  <c r="M31" i="3"/>
  <c r="M32" i="3" s="1"/>
  <c r="N31" i="3"/>
  <c r="O31" i="3"/>
  <c r="O32" i="3" s="1"/>
  <c r="P31" i="3"/>
  <c r="P32" i="3" s="1"/>
  <c r="Q31" i="3"/>
  <c r="Q32" i="3" s="1"/>
  <c r="R31" i="3"/>
  <c r="R32" i="3" s="1"/>
  <c r="S31" i="3"/>
  <c r="S32" i="3" s="1"/>
  <c r="T31" i="3"/>
  <c r="T32" i="3" s="1"/>
  <c r="U31" i="3"/>
  <c r="U32" i="3" s="1"/>
  <c r="V31" i="3"/>
  <c r="W31" i="3"/>
  <c r="W32" i="3" s="1"/>
  <c r="X31" i="3"/>
  <c r="X32" i="3" s="1"/>
  <c r="Y31" i="3"/>
  <c r="Y32" i="3" s="1"/>
  <c r="Z31" i="3"/>
  <c r="Z32" i="3" s="1"/>
  <c r="AA31" i="3"/>
  <c r="AA32" i="3" s="1"/>
  <c r="AB31" i="3"/>
  <c r="AB32" i="3" s="1"/>
  <c r="AC31" i="3"/>
  <c r="AC32" i="3" s="1"/>
  <c r="AD31" i="3"/>
  <c r="AD32" i="3" s="1"/>
  <c r="AE31" i="3"/>
  <c r="AE32" i="3" s="1"/>
  <c r="N32" i="3"/>
  <c r="V32" i="3"/>
  <c r="I31" i="3"/>
  <c r="I32" i="3" s="1"/>
  <c r="I30" i="3"/>
  <c r="I29" i="3"/>
  <c r="Z33" i="3" l="1"/>
  <c r="AE33" i="3"/>
  <c r="AD33" i="3"/>
  <c r="Q33" i="3"/>
  <c r="X33" i="3"/>
  <c r="R33" i="3"/>
  <c r="L33" i="3"/>
  <c r="Y33" i="3"/>
  <c r="AC33" i="3"/>
  <c r="W33" i="3"/>
  <c r="K33" i="3"/>
  <c r="V33" i="3"/>
  <c r="P33" i="3"/>
  <c r="J33" i="3"/>
  <c r="N33" i="3"/>
  <c r="U33" i="3"/>
  <c r="I33" i="3"/>
  <c r="AB33" i="3"/>
  <c r="AA33" i="3"/>
  <c r="O33" i="3"/>
  <c r="S33" i="3"/>
  <c r="M33" i="3"/>
  <c r="T33" i="3"/>
  <c r="B45" i="9"/>
  <c r="B39" i="9"/>
  <c r="J3" i="9"/>
  <c r="J4" i="9" s="1"/>
  <c r="G3" i="9"/>
  <c r="G4" i="9" s="1"/>
  <c r="B3" i="9"/>
  <c r="B4" i="9" s="1"/>
  <c r="K2" i="9"/>
  <c r="H2" i="9"/>
  <c r="C2" i="9"/>
  <c r="D2" i="9" s="1"/>
  <c r="C33" i="8"/>
  <c r="U22" i="8"/>
  <c r="W22" i="8" s="1"/>
  <c r="T22" i="8"/>
  <c r="V22" i="8" s="1"/>
  <c r="O22" i="8"/>
  <c r="R22" i="8" s="1"/>
  <c r="E22" i="8"/>
  <c r="I22" i="8" s="1"/>
  <c r="AF21" i="8"/>
  <c r="AI21" i="8" s="1"/>
  <c r="U21" i="8"/>
  <c r="W21" i="8" s="1"/>
  <c r="T21" i="8"/>
  <c r="F21" i="8"/>
  <c r="E21" i="8"/>
  <c r="I21" i="8" s="1"/>
  <c r="AF20" i="8"/>
  <c r="AI20" i="8" s="1"/>
  <c r="U20" i="8"/>
  <c r="W20" i="8" s="1"/>
  <c r="T20" i="8"/>
  <c r="E20" i="8"/>
  <c r="I20" i="8" s="1"/>
  <c r="AF19" i="8"/>
  <c r="AI19" i="8" s="1"/>
  <c r="U19" i="8"/>
  <c r="W19" i="8" s="1"/>
  <c r="T19" i="8"/>
  <c r="V19" i="8" s="1"/>
  <c r="AJ19" i="8" s="1"/>
  <c r="E19" i="8"/>
  <c r="I19" i="8" s="1"/>
  <c r="AF18" i="8"/>
  <c r="AI18" i="8" s="1"/>
  <c r="U18" i="8"/>
  <c r="W18" i="8" s="1"/>
  <c r="T18" i="8"/>
  <c r="E18" i="8"/>
  <c r="I18" i="8" s="1"/>
  <c r="AF17" i="8"/>
  <c r="AI17" i="8" s="1"/>
  <c r="U17" i="8"/>
  <c r="W17" i="8" s="1"/>
  <c r="T17" i="8"/>
  <c r="E17" i="8"/>
  <c r="I17" i="8" s="1"/>
  <c r="AF16" i="8"/>
  <c r="AI16" i="8" s="1"/>
  <c r="U16" i="8"/>
  <c r="W16" i="8" s="1"/>
  <c r="T16" i="8"/>
  <c r="E16" i="8"/>
  <c r="I16" i="8" s="1"/>
  <c r="AF15" i="8"/>
  <c r="AI15" i="8" s="1"/>
  <c r="U15" i="8"/>
  <c r="W15" i="8" s="1"/>
  <c r="T15" i="8"/>
  <c r="E15" i="8"/>
  <c r="AF14" i="8"/>
  <c r="AI14" i="8" s="1"/>
  <c r="U14" i="8"/>
  <c r="W14" i="8" s="1"/>
  <c r="T14" i="8"/>
  <c r="F14" i="8"/>
  <c r="E14" i="8"/>
  <c r="I14" i="8" s="1"/>
  <c r="K14" i="8" s="1"/>
  <c r="AF13" i="8"/>
  <c r="AI13" i="8" s="1"/>
  <c r="U13" i="8"/>
  <c r="W13" i="8" s="1"/>
  <c r="T13" i="8"/>
  <c r="E13" i="8"/>
  <c r="F13" i="8" s="1"/>
  <c r="AF12" i="8"/>
  <c r="AI12" i="8" s="1"/>
  <c r="U12" i="8"/>
  <c r="W12" i="8" s="1"/>
  <c r="T12" i="8"/>
  <c r="E12" i="8"/>
  <c r="F12" i="8" s="1"/>
  <c r="AF11" i="8"/>
  <c r="AI11" i="8" s="1"/>
  <c r="U11" i="8"/>
  <c r="W11" i="8" s="1"/>
  <c r="T11" i="8"/>
  <c r="E11" i="8"/>
  <c r="F11" i="8" s="1"/>
  <c r="AF10" i="8"/>
  <c r="AI10" i="8" s="1"/>
  <c r="Q10" i="8"/>
  <c r="T10" i="8" s="1"/>
  <c r="E10" i="8"/>
  <c r="F10" i="8" s="1"/>
  <c r="AF9" i="8"/>
  <c r="AI9" i="8" s="1"/>
  <c r="AK9" i="8" s="1"/>
  <c r="U9" i="8"/>
  <c r="W9" i="8" s="1"/>
  <c r="T9" i="8"/>
  <c r="V9" i="8" s="1"/>
  <c r="AJ9" i="8" s="1"/>
  <c r="E9" i="8"/>
  <c r="F9" i="8" s="1"/>
  <c r="AF8" i="8"/>
  <c r="AI8" i="8" s="1"/>
  <c r="U8" i="8"/>
  <c r="W8" i="8" s="1"/>
  <c r="T8" i="8"/>
  <c r="E8" i="8"/>
  <c r="F8" i="8" s="1"/>
  <c r="AF7" i="8"/>
  <c r="AI7" i="8" s="1"/>
  <c r="U7" i="8"/>
  <c r="W7" i="8" s="1"/>
  <c r="T7" i="8"/>
  <c r="E7" i="8"/>
  <c r="F7" i="8" s="1"/>
  <c r="AF6" i="8"/>
  <c r="AI6" i="8" s="1"/>
  <c r="AK6" i="8" s="1"/>
  <c r="U6" i="8"/>
  <c r="W6" i="8" s="1"/>
  <c r="T6" i="8"/>
  <c r="V6" i="8" s="1"/>
  <c r="AJ6" i="8" s="1"/>
  <c r="E6" i="8"/>
  <c r="F6" i="8" s="1"/>
  <c r="AF5" i="8"/>
  <c r="AI5" i="8" s="1"/>
  <c r="AK5" i="8" s="1"/>
  <c r="U5" i="8"/>
  <c r="W5" i="8" s="1"/>
  <c r="T5" i="8"/>
  <c r="V5" i="8" s="1"/>
  <c r="AJ5" i="8" s="1"/>
  <c r="I5" i="8"/>
  <c r="J5" i="8" s="1"/>
  <c r="E5" i="8"/>
  <c r="F5" i="8" s="1"/>
  <c r="AF4" i="8"/>
  <c r="AI4" i="8" s="1"/>
  <c r="U4" i="8"/>
  <c r="W4" i="8" s="1"/>
  <c r="T4" i="8"/>
  <c r="V4" i="8" s="1"/>
  <c r="AJ4" i="8" s="1"/>
  <c r="E4" i="8"/>
  <c r="F4" i="8" s="1"/>
  <c r="AF3" i="8"/>
  <c r="AI3" i="8" s="1"/>
  <c r="U3" i="8"/>
  <c r="W3" i="8" s="1"/>
  <c r="T3" i="8"/>
  <c r="E3" i="8"/>
  <c r="F3" i="8" s="1"/>
  <c r="C33" i="7"/>
  <c r="S22" i="7"/>
  <c r="U22" i="7" s="1"/>
  <c r="R22" i="7"/>
  <c r="T22" i="7" s="1"/>
  <c r="N22" i="7"/>
  <c r="P22" i="7" s="1"/>
  <c r="E22" i="7"/>
  <c r="I22" i="7" s="1"/>
  <c r="AD21" i="7"/>
  <c r="S21" i="7"/>
  <c r="U21" i="7" s="1"/>
  <c r="R21" i="7"/>
  <c r="E21" i="7"/>
  <c r="I21" i="7" s="1"/>
  <c r="J21" i="7" s="1"/>
  <c r="K21" i="7" s="1"/>
  <c r="AD20" i="7"/>
  <c r="S20" i="7"/>
  <c r="U20" i="7" s="1"/>
  <c r="R20" i="7"/>
  <c r="E20" i="7"/>
  <c r="I20" i="7" s="1"/>
  <c r="J20" i="7" s="1"/>
  <c r="K20" i="7" s="1"/>
  <c r="AD19" i="7"/>
  <c r="S19" i="7"/>
  <c r="U19" i="7" s="1"/>
  <c r="R19" i="7"/>
  <c r="T19" i="7" s="1"/>
  <c r="AE19" i="7" s="1"/>
  <c r="AG19" i="7" s="1"/>
  <c r="E19" i="7"/>
  <c r="I19" i="7" s="1"/>
  <c r="J19" i="7" s="1"/>
  <c r="K19" i="7" s="1"/>
  <c r="AD18" i="7"/>
  <c r="S18" i="7"/>
  <c r="U18" i="7" s="1"/>
  <c r="R18" i="7"/>
  <c r="I18" i="7"/>
  <c r="J18" i="7" s="1"/>
  <c r="K18" i="7" s="1"/>
  <c r="E18" i="7"/>
  <c r="AD17" i="7"/>
  <c r="S17" i="7"/>
  <c r="U17" i="7" s="1"/>
  <c r="R17" i="7"/>
  <c r="E17" i="7"/>
  <c r="I17" i="7" s="1"/>
  <c r="J17" i="7" s="1"/>
  <c r="K17" i="7" s="1"/>
  <c r="AD16" i="7"/>
  <c r="S16" i="7"/>
  <c r="U16" i="7" s="1"/>
  <c r="R16" i="7"/>
  <c r="T16" i="7" s="1"/>
  <c r="AE16" i="7" s="1"/>
  <c r="AG16" i="7" s="1"/>
  <c r="E16" i="7"/>
  <c r="I16" i="7" s="1"/>
  <c r="J16" i="7" s="1"/>
  <c r="K16" i="7" s="1"/>
  <c r="AD15" i="7"/>
  <c r="S15" i="7"/>
  <c r="U15" i="7" s="1"/>
  <c r="R15" i="7"/>
  <c r="T15" i="7" s="1"/>
  <c r="AE15" i="7" s="1"/>
  <c r="AG15" i="7" s="1"/>
  <c r="E15" i="7"/>
  <c r="I15" i="7" s="1"/>
  <c r="J15" i="7" s="1"/>
  <c r="K15" i="7" s="1"/>
  <c r="AD14" i="7"/>
  <c r="S14" i="7"/>
  <c r="U14" i="7" s="1"/>
  <c r="R14" i="7"/>
  <c r="E14" i="7"/>
  <c r="I14" i="7" s="1"/>
  <c r="J14" i="7" s="1"/>
  <c r="AD13" i="7"/>
  <c r="S13" i="7"/>
  <c r="U13" i="7" s="1"/>
  <c r="R13" i="7"/>
  <c r="T13" i="7" s="1"/>
  <c r="AE13" i="7" s="1"/>
  <c r="AG13" i="7" s="1"/>
  <c r="E13" i="7"/>
  <c r="I13" i="7" s="1"/>
  <c r="J13" i="7" s="1"/>
  <c r="K13" i="7" s="1"/>
  <c r="AD12" i="7"/>
  <c r="S12" i="7"/>
  <c r="U12" i="7" s="1"/>
  <c r="R12" i="7"/>
  <c r="E12" i="7"/>
  <c r="I12" i="7" s="1"/>
  <c r="J12" i="7" s="1"/>
  <c r="K12" i="7" s="1"/>
  <c r="AD11" i="7"/>
  <c r="S11" i="7"/>
  <c r="U11" i="7" s="1"/>
  <c r="R11" i="7"/>
  <c r="T11" i="7" s="1"/>
  <c r="AE11" i="7" s="1"/>
  <c r="AG11" i="7" s="1"/>
  <c r="E11" i="7"/>
  <c r="I11" i="7" s="1"/>
  <c r="J11" i="7" s="1"/>
  <c r="K11" i="7" s="1"/>
  <c r="AD10" i="7"/>
  <c r="S10" i="7"/>
  <c r="U10" i="7" s="1"/>
  <c r="R10" i="7"/>
  <c r="E10" i="7"/>
  <c r="I10" i="7" s="1"/>
  <c r="J10" i="7" s="1"/>
  <c r="AD9" i="7"/>
  <c r="S9" i="7"/>
  <c r="U9" i="7" s="1"/>
  <c r="R9" i="7"/>
  <c r="T9" i="7" s="1"/>
  <c r="AE9" i="7" s="1"/>
  <c r="AG9" i="7" s="1"/>
  <c r="E9" i="7"/>
  <c r="I9" i="7" s="1"/>
  <c r="J9" i="7" s="1"/>
  <c r="K9" i="7" s="1"/>
  <c r="AD8" i="7"/>
  <c r="S8" i="7"/>
  <c r="U8" i="7" s="1"/>
  <c r="R8" i="7"/>
  <c r="E8" i="7"/>
  <c r="I8" i="7" s="1"/>
  <c r="J8" i="7" s="1"/>
  <c r="K8" i="7" s="1"/>
  <c r="AD7" i="7"/>
  <c r="S7" i="7"/>
  <c r="U7" i="7" s="1"/>
  <c r="R7" i="7"/>
  <c r="T7" i="7" s="1"/>
  <c r="AE7" i="7" s="1"/>
  <c r="AG7" i="7" s="1"/>
  <c r="E7" i="7"/>
  <c r="I7" i="7" s="1"/>
  <c r="J7" i="7" s="1"/>
  <c r="K7" i="7" s="1"/>
  <c r="AD6" i="7"/>
  <c r="S6" i="7"/>
  <c r="U6" i="7" s="1"/>
  <c r="R6" i="7"/>
  <c r="E6" i="7"/>
  <c r="I6" i="7" s="1"/>
  <c r="J6" i="7" s="1"/>
  <c r="AD5" i="7"/>
  <c r="S5" i="7"/>
  <c r="U5" i="7" s="1"/>
  <c r="R5" i="7"/>
  <c r="T5" i="7" s="1"/>
  <c r="AE5" i="7" s="1"/>
  <c r="AG5" i="7" s="1"/>
  <c r="E5" i="7"/>
  <c r="I5" i="7" s="1"/>
  <c r="J5" i="7" s="1"/>
  <c r="K5" i="7" s="1"/>
  <c r="AD4" i="7"/>
  <c r="S4" i="7"/>
  <c r="U4" i="7" s="1"/>
  <c r="R4" i="7"/>
  <c r="E4" i="7"/>
  <c r="I4" i="7" s="1"/>
  <c r="J4" i="7" s="1"/>
  <c r="K4" i="7" s="1"/>
  <c r="AD3" i="7"/>
  <c r="S3" i="7"/>
  <c r="U3" i="7" s="1"/>
  <c r="R3" i="7"/>
  <c r="T3" i="7" s="1"/>
  <c r="AE3" i="7" s="1"/>
  <c r="AG3" i="7" s="1"/>
  <c r="E3" i="7"/>
  <c r="I3" i="7" s="1"/>
  <c r="J3" i="7" s="1"/>
  <c r="K3" i="7" s="1"/>
  <c r="U10" i="8" l="1"/>
  <c r="W10" i="8" s="1"/>
  <c r="T4" i="7"/>
  <c r="AE4" i="7" s="1"/>
  <c r="AG4" i="7" s="1"/>
  <c r="T8" i="7"/>
  <c r="AE8" i="7" s="1"/>
  <c r="AG8" i="7" s="1"/>
  <c r="T12" i="7"/>
  <c r="AE12" i="7" s="1"/>
  <c r="AG12" i="7" s="1"/>
  <c r="T21" i="7"/>
  <c r="AE21" i="7" s="1"/>
  <c r="AG21" i="7" s="1"/>
  <c r="I6" i="8"/>
  <c r="J6" i="8" s="1"/>
  <c r="AK4" i="8"/>
  <c r="AL6" i="8"/>
  <c r="T18" i="7"/>
  <c r="AE18" i="7" s="1"/>
  <c r="AG18" i="7" s="1"/>
  <c r="I8" i="8"/>
  <c r="J8" i="8" s="1"/>
  <c r="F17" i="8"/>
  <c r="T20" i="7"/>
  <c r="AE20" i="7" s="1"/>
  <c r="AG20" i="7" s="1"/>
  <c r="L14" i="8"/>
  <c r="F19" i="8"/>
  <c r="AL9" i="8"/>
  <c r="I7" i="8"/>
  <c r="J7" i="8" s="1"/>
  <c r="I4" i="8"/>
  <c r="J4" i="8" s="1"/>
  <c r="V7" i="8"/>
  <c r="AJ7" i="8" s="1"/>
  <c r="AL7" i="8" s="1"/>
  <c r="F16" i="8"/>
  <c r="AL19" i="8"/>
  <c r="V13" i="8"/>
  <c r="AJ13" i="8" s="1"/>
  <c r="AL13" i="8" s="1"/>
  <c r="V16" i="8"/>
  <c r="AJ16" i="8" s="1"/>
  <c r="AL16" i="8" s="1"/>
  <c r="AL5" i="8"/>
  <c r="I3" i="8"/>
  <c r="J3" i="8" s="1"/>
  <c r="T17" i="7"/>
  <c r="AE17" i="7" s="1"/>
  <c r="AG17" i="7" s="1"/>
  <c r="V3" i="8"/>
  <c r="AJ3" i="8" s="1"/>
  <c r="AL3" i="8" s="1"/>
  <c r="I10" i="8"/>
  <c r="J10" i="8" s="1"/>
  <c r="F20" i="8"/>
  <c r="V10" i="8"/>
  <c r="AJ10" i="8" s="1"/>
  <c r="AL10" i="8" s="1"/>
  <c r="V20" i="8"/>
  <c r="AJ20" i="8" s="1"/>
  <c r="AL20" i="8" s="1"/>
  <c r="K6" i="7"/>
  <c r="L6" i="7" s="1"/>
  <c r="N6" i="7" s="1"/>
  <c r="P6" i="7" s="1"/>
  <c r="K10" i="7"/>
  <c r="L10" i="7" s="1"/>
  <c r="N10" i="7" s="1"/>
  <c r="P10" i="7" s="1"/>
  <c r="K14" i="7"/>
  <c r="V14" i="7" s="1"/>
  <c r="T6" i="7"/>
  <c r="AE6" i="7" s="1"/>
  <c r="AG6" i="7" s="1"/>
  <c r="T10" i="7"/>
  <c r="AE10" i="7" s="1"/>
  <c r="AG10" i="7" s="1"/>
  <c r="T14" i="7"/>
  <c r="AE14" i="7" s="1"/>
  <c r="AG14" i="7" s="1"/>
  <c r="V14" i="8"/>
  <c r="AJ14" i="8" s="1"/>
  <c r="AL14" i="8" s="1"/>
  <c r="V17" i="8"/>
  <c r="AJ17" i="8" s="1"/>
  <c r="AL17" i="8" s="1"/>
  <c r="V8" i="8"/>
  <c r="AJ8" i="8" s="1"/>
  <c r="AL8" i="8" s="1"/>
  <c r="AK10" i="8"/>
  <c r="C3" i="9"/>
  <c r="D3" i="9" s="1"/>
  <c r="F18" i="8"/>
  <c r="V21" i="8"/>
  <c r="AJ21" i="8" s="1"/>
  <c r="AL21" i="8" s="1"/>
  <c r="V18" i="8"/>
  <c r="AJ18" i="8" s="1"/>
  <c r="AL18" i="8" s="1"/>
  <c r="AL4" i="8"/>
  <c r="V15" i="8"/>
  <c r="AJ15" i="8" s="1"/>
  <c r="AL15" i="8" s="1"/>
  <c r="I9" i="8"/>
  <c r="J9" i="8" s="1"/>
  <c r="J5" i="9"/>
  <c r="K4" i="9"/>
  <c r="B5" i="9"/>
  <c r="C4" i="9"/>
  <c r="D4" i="9" s="1"/>
  <c r="G5" i="9"/>
  <c r="H4" i="9"/>
  <c r="H3" i="9"/>
  <c r="K3" i="9"/>
  <c r="X14" i="8"/>
  <c r="M14" i="8"/>
  <c r="O14" i="8" s="1"/>
  <c r="F15" i="8"/>
  <c r="I15" i="8"/>
  <c r="K16" i="8"/>
  <c r="L16" i="8" s="1"/>
  <c r="J16" i="8"/>
  <c r="K18" i="8"/>
  <c r="L18" i="8" s="1"/>
  <c r="J18" i="8"/>
  <c r="K20" i="8"/>
  <c r="L20" i="8" s="1"/>
  <c r="J20" i="8"/>
  <c r="K4" i="8"/>
  <c r="L4" i="8" s="1"/>
  <c r="K5" i="8"/>
  <c r="L5" i="8" s="1"/>
  <c r="K8" i="8"/>
  <c r="L8" i="8" s="1"/>
  <c r="K9" i="8"/>
  <c r="L9" i="8" s="1"/>
  <c r="I11" i="8"/>
  <c r="V11" i="8"/>
  <c r="AJ11" i="8" s="1"/>
  <c r="AL11" i="8" s="1"/>
  <c r="I12" i="8"/>
  <c r="V12" i="8"/>
  <c r="AJ12" i="8" s="1"/>
  <c r="AL12" i="8" s="1"/>
  <c r="I13" i="8"/>
  <c r="K17" i="8"/>
  <c r="L17" i="8" s="1"/>
  <c r="J17" i="8"/>
  <c r="K19" i="8"/>
  <c r="L19" i="8" s="1"/>
  <c r="J19" i="8"/>
  <c r="K21" i="8"/>
  <c r="L21" i="8" s="1"/>
  <c r="J21" i="8"/>
  <c r="Z5" i="8"/>
  <c r="J14" i="8"/>
  <c r="Z14" i="8"/>
  <c r="AK15" i="8"/>
  <c r="Z18" i="8"/>
  <c r="AK19" i="8"/>
  <c r="L4" i="7"/>
  <c r="N4" i="7" s="1"/>
  <c r="P4" i="7" s="1"/>
  <c r="V4" i="7"/>
  <c r="L5" i="7"/>
  <c r="N5" i="7" s="1"/>
  <c r="P5" i="7" s="1"/>
  <c r="V5" i="7"/>
  <c r="V6" i="7"/>
  <c r="L7" i="7"/>
  <c r="N7" i="7" s="1"/>
  <c r="P7" i="7" s="1"/>
  <c r="V7" i="7"/>
  <c r="L8" i="7"/>
  <c r="N8" i="7" s="1"/>
  <c r="P8" i="7" s="1"/>
  <c r="V8" i="7"/>
  <c r="L9" i="7"/>
  <c r="N9" i="7" s="1"/>
  <c r="P9" i="7" s="1"/>
  <c r="V9" i="7"/>
  <c r="L11" i="7"/>
  <c r="N11" i="7" s="1"/>
  <c r="P11" i="7" s="1"/>
  <c r="V11" i="7"/>
  <c r="L12" i="7"/>
  <c r="N12" i="7" s="1"/>
  <c r="P12" i="7" s="1"/>
  <c r="V12" i="7"/>
  <c r="L13" i="7"/>
  <c r="N13" i="7" s="1"/>
  <c r="P13" i="7" s="1"/>
  <c r="V13" i="7"/>
  <c r="L15" i="7"/>
  <c r="N15" i="7" s="1"/>
  <c r="P15" i="7" s="1"/>
  <c r="V15" i="7"/>
  <c r="L17" i="7"/>
  <c r="N17" i="7" s="1"/>
  <c r="P17" i="7" s="1"/>
  <c r="V17" i="7"/>
  <c r="L19" i="7"/>
  <c r="N19" i="7" s="1"/>
  <c r="P19" i="7" s="1"/>
  <c r="V19" i="7"/>
  <c r="L21" i="7"/>
  <c r="N21" i="7" s="1"/>
  <c r="P21" i="7" s="1"/>
  <c r="V21" i="7"/>
  <c r="X4" i="7"/>
  <c r="X5" i="7"/>
  <c r="X6" i="7"/>
  <c r="X7" i="7"/>
  <c r="X8" i="7"/>
  <c r="X9" i="7"/>
  <c r="X10" i="7"/>
  <c r="X11" i="7"/>
  <c r="X12" i="7"/>
  <c r="X13" i="7"/>
  <c r="X14" i="7"/>
  <c r="X15" i="7"/>
  <c r="AF16" i="7"/>
  <c r="X17" i="7"/>
  <c r="AF18" i="7"/>
  <c r="X19" i="7"/>
  <c r="AF20" i="7"/>
  <c r="X21" i="7"/>
  <c r="L3" i="7"/>
  <c r="N3" i="7" s="1"/>
  <c r="V3" i="7"/>
  <c r="L16" i="7"/>
  <c r="N16" i="7" s="1"/>
  <c r="P16" i="7" s="1"/>
  <c r="V16" i="7"/>
  <c r="L18" i="7"/>
  <c r="N18" i="7" s="1"/>
  <c r="P18" i="7" s="1"/>
  <c r="V18" i="7"/>
  <c r="L20" i="7"/>
  <c r="N20" i="7" s="1"/>
  <c r="P20" i="7" s="1"/>
  <c r="V20" i="7"/>
  <c r="X3" i="7"/>
  <c r="AF3" i="7"/>
  <c r="AF4" i="7"/>
  <c r="AF5" i="7"/>
  <c r="AF6" i="7"/>
  <c r="AF7" i="7"/>
  <c r="AF8" i="7"/>
  <c r="AF9" i="7"/>
  <c r="AF10" i="7"/>
  <c r="AF11" i="7"/>
  <c r="AF12" i="7"/>
  <c r="AF13" i="7"/>
  <c r="AF15" i="7"/>
  <c r="X16" i="7"/>
  <c r="X18" i="7"/>
  <c r="AF19" i="7"/>
  <c r="X20" i="7"/>
  <c r="AF21" i="7"/>
  <c r="V10" i="7" l="1"/>
  <c r="AK20" i="8"/>
  <c r="K7" i="8"/>
  <c r="L7" i="8" s="1"/>
  <c r="K6" i="8"/>
  <c r="L6" i="8" s="1"/>
  <c r="Z20" i="8"/>
  <c r="AI6" i="7"/>
  <c r="AN5" i="8"/>
  <c r="AI4" i="7"/>
  <c r="AK3" i="8"/>
  <c r="AK8" i="8"/>
  <c r="K10" i="8"/>
  <c r="L10" i="8" s="1"/>
  <c r="AI19" i="7"/>
  <c r="AI17" i="7"/>
  <c r="AN20" i="8"/>
  <c r="AK17" i="8"/>
  <c r="AI21" i="7"/>
  <c r="AI7" i="7"/>
  <c r="AK21" i="8"/>
  <c r="AI8" i="7"/>
  <c r="AI20" i="7"/>
  <c r="AI5" i="7"/>
  <c r="AI18" i="7"/>
  <c r="AI14" i="7"/>
  <c r="K3" i="8"/>
  <c r="L3" i="8" s="1"/>
  <c r="X3" i="8" s="1"/>
  <c r="AI16" i="7"/>
  <c r="AI12" i="7"/>
  <c r="AI11" i="7"/>
  <c r="AK13" i="8"/>
  <c r="AI10" i="7"/>
  <c r="L14" i="7"/>
  <c r="N14" i="7" s="1"/>
  <c r="P14" i="7" s="1"/>
  <c r="Z7" i="8"/>
  <c r="AK7" i="8"/>
  <c r="AN18" i="8"/>
  <c r="Z21" i="8"/>
  <c r="Z16" i="8"/>
  <c r="AI15" i="7"/>
  <c r="Z19" i="8"/>
  <c r="AI3" i="7"/>
  <c r="AN14" i="8"/>
  <c r="AK18" i="8"/>
  <c r="AF17" i="7"/>
  <c r="AI13" i="7"/>
  <c r="Z17" i="8"/>
  <c r="Z9" i="8"/>
  <c r="AK16" i="8"/>
  <c r="Z8" i="8"/>
  <c r="AF14" i="7"/>
  <c r="AI9" i="7"/>
  <c r="AK14" i="8"/>
  <c r="G6" i="9"/>
  <c r="H5" i="9"/>
  <c r="B6" i="9"/>
  <c r="C5" i="9"/>
  <c r="D5" i="9" s="1"/>
  <c r="J6" i="9"/>
  <c r="K5" i="9"/>
  <c r="J13" i="8"/>
  <c r="K13" i="8"/>
  <c r="J12" i="8"/>
  <c r="K12" i="8"/>
  <c r="J11" i="8"/>
  <c r="K11" i="8"/>
  <c r="X9" i="8"/>
  <c r="M9" i="8"/>
  <c r="O9" i="8" s="1"/>
  <c r="R9" i="8" s="1"/>
  <c r="X7" i="8"/>
  <c r="M7" i="8"/>
  <c r="O7" i="8" s="1"/>
  <c r="R7" i="8" s="1"/>
  <c r="X5" i="8"/>
  <c r="M5" i="8"/>
  <c r="O5" i="8" s="1"/>
  <c r="R5" i="8" s="1"/>
  <c r="M20" i="8"/>
  <c r="O20" i="8" s="1"/>
  <c r="R20" i="8" s="1"/>
  <c r="X20" i="8"/>
  <c r="M18" i="8"/>
  <c r="O18" i="8" s="1"/>
  <c r="R18" i="8" s="1"/>
  <c r="X18" i="8"/>
  <c r="M16" i="8"/>
  <c r="O16" i="8" s="1"/>
  <c r="R16" i="8" s="1"/>
  <c r="X16" i="8"/>
  <c r="AM14" i="8"/>
  <c r="Y14" i="8"/>
  <c r="AB14" i="8" s="1"/>
  <c r="AK11" i="8"/>
  <c r="X21" i="8"/>
  <c r="M21" i="8"/>
  <c r="O21" i="8" s="1"/>
  <c r="M19" i="8"/>
  <c r="O19" i="8" s="1"/>
  <c r="R19" i="8" s="1"/>
  <c r="X19" i="8"/>
  <c r="M17" i="8"/>
  <c r="O17" i="8" s="1"/>
  <c r="R17" i="8" s="1"/>
  <c r="X17" i="8"/>
  <c r="X10" i="8"/>
  <c r="M10" i="8"/>
  <c r="O10" i="8" s="1"/>
  <c r="X8" i="8"/>
  <c r="M8" i="8"/>
  <c r="O8" i="8" s="1"/>
  <c r="R8" i="8" s="1"/>
  <c r="X6" i="8"/>
  <c r="M6" i="8"/>
  <c r="O6" i="8" s="1"/>
  <c r="R6" i="8" s="1"/>
  <c r="X4" i="8"/>
  <c r="M4" i="8"/>
  <c r="O4" i="8" s="1"/>
  <c r="R4" i="8" s="1"/>
  <c r="J15" i="8"/>
  <c r="K15" i="8"/>
  <c r="P14" i="8"/>
  <c r="R14" i="8"/>
  <c r="Z4" i="8"/>
  <c r="AK12" i="8"/>
  <c r="P3" i="7"/>
  <c r="AH20" i="7"/>
  <c r="W20" i="7"/>
  <c r="Z20" i="7" s="1"/>
  <c r="AB20" i="7" s="1"/>
  <c r="AH18" i="7"/>
  <c r="W18" i="7"/>
  <c r="Z18" i="7" s="1"/>
  <c r="AB18" i="7" s="1"/>
  <c r="AH16" i="7"/>
  <c r="W16" i="7"/>
  <c r="Z16" i="7" s="1"/>
  <c r="AB16" i="7" s="1"/>
  <c r="AH3" i="7"/>
  <c r="W3" i="7"/>
  <c r="Z3" i="7" s="1"/>
  <c r="AB3" i="7" s="1"/>
  <c r="AH21" i="7"/>
  <c r="W21" i="7"/>
  <c r="Z21" i="7" s="1"/>
  <c r="AB21" i="7" s="1"/>
  <c r="AH19" i="7"/>
  <c r="W19" i="7"/>
  <c r="Z19" i="7" s="1"/>
  <c r="AB19" i="7" s="1"/>
  <c r="AH17" i="7"/>
  <c r="W17" i="7"/>
  <c r="Z17" i="7" s="1"/>
  <c r="AB17" i="7" s="1"/>
  <c r="AH15" i="7"/>
  <c r="W15" i="7"/>
  <c r="Z15" i="7" s="1"/>
  <c r="AB15" i="7" s="1"/>
  <c r="AH14" i="7"/>
  <c r="W14" i="7"/>
  <c r="Z14" i="7" s="1"/>
  <c r="AB14" i="7" s="1"/>
  <c r="AH13" i="7"/>
  <c r="W13" i="7"/>
  <c r="Z13" i="7" s="1"/>
  <c r="AB13" i="7" s="1"/>
  <c r="AH12" i="7"/>
  <c r="W12" i="7"/>
  <c r="Z12" i="7" s="1"/>
  <c r="AB12" i="7" s="1"/>
  <c r="AH11" i="7"/>
  <c r="W11" i="7"/>
  <c r="Z11" i="7" s="1"/>
  <c r="AB11" i="7" s="1"/>
  <c r="AH10" i="7"/>
  <c r="W10" i="7"/>
  <c r="Z10" i="7" s="1"/>
  <c r="AB10" i="7" s="1"/>
  <c r="AH9" i="7"/>
  <c r="W9" i="7"/>
  <c r="Z9" i="7" s="1"/>
  <c r="AB9" i="7" s="1"/>
  <c r="AH8" i="7"/>
  <c r="W8" i="7"/>
  <c r="Z8" i="7" s="1"/>
  <c r="AB8" i="7" s="1"/>
  <c r="AH7" i="7"/>
  <c r="W7" i="7"/>
  <c r="Z7" i="7" s="1"/>
  <c r="AB7" i="7" s="1"/>
  <c r="AH6" i="7"/>
  <c r="W6" i="7"/>
  <c r="Z6" i="7" s="1"/>
  <c r="AB6" i="7" s="1"/>
  <c r="AH5" i="7"/>
  <c r="W5" i="7"/>
  <c r="Z5" i="7" s="1"/>
  <c r="AB5" i="7" s="1"/>
  <c r="AH4" i="7"/>
  <c r="W4" i="7"/>
  <c r="Z4" i="7" s="1"/>
  <c r="AB4" i="7" s="1"/>
  <c r="Z3" i="8" l="1"/>
  <c r="Z6" i="8"/>
  <c r="AN17" i="8"/>
  <c r="AN8" i="8"/>
  <c r="M3" i="8"/>
  <c r="O3" i="8" s="1"/>
  <c r="R3" i="8" s="1"/>
  <c r="AN21" i="8"/>
  <c r="AN4" i="8"/>
  <c r="AN9" i="8"/>
  <c r="AN7" i="8"/>
  <c r="AN6" i="8"/>
  <c r="AN19" i="8"/>
  <c r="AN3" i="8"/>
  <c r="AN16" i="8"/>
  <c r="Z10" i="8"/>
  <c r="J7" i="9"/>
  <c r="K6" i="9"/>
  <c r="B7" i="9"/>
  <c r="C6" i="9"/>
  <c r="D6" i="9" s="1"/>
  <c r="G7" i="9"/>
  <c r="H6" i="9"/>
  <c r="L15" i="8"/>
  <c r="Z15" i="8"/>
  <c r="R10" i="8"/>
  <c r="P10" i="8"/>
  <c r="AM17" i="8"/>
  <c r="Y17" i="8"/>
  <c r="AB17" i="8" s="1"/>
  <c r="AM19" i="8"/>
  <c r="Y19" i="8"/>
  <c r="AB19" i="8" s="1"/>
  <c r="P21" i="8"/>
  <c r="R21" i="8"/>
  <c r="AM3" i="8"/>
  <c r="Y3" i="8"/>
  <c r="AB3" i="8" s="1"/>
  <c r="Q25" i="8" s="1"/>
  <c r="AM5" i="8"/>
  <c r="Y5" i="8"/>
  <c r="AB5" i="8" s="1"/>
  <c r="AM7" i="8"/>
  <c r="Y7" i="8"/>
  <c r="AB7" i="8" s="1"/>
  <c r="AM9" i="8"/>
  <c r="Y9" i="8"/>
  <c r="AB9" i="8" s="1"/>
  <c r="J25" i="8"/>
  <c r="Y4" i="8"/>
  <c r="AB4" i="8" s="1"/>
  <c r="AM4" i="8"/>
  <c r="AM6" i="8"/>
  <c r="Y6" i="8"/>
  <c r="AB6" i="8" s="1"/>
  <c r="AM8" i="8"/>
  <c r="Y8" i="8"/>
  <c r="AB8" i="8" s="1"/>
  <c r="Y10" i="8"/>
  <c r="AB10" i="8" s="1"/>
  <c r="AM10" i="8"/>
  <c r="AM21" i="8"/>
  <c r="Y21" i="8"/>
  <c r="AB21" i="8" s="1"/>
  <c r="AG14" i="8"/>
  <c r="AC14" i="8"/>
  <c r="AM16" i="8"/>
  <c r="Y16" i="8"/>
  <c r="AB16" i="8" s="1"/>
  <c r="AM18" i="8"/>
  <c r="Y18" i="8"/>
  <c r="AB18" i="8" s="1"/>
  <c r="AM20" i="8"/>
  <c r="Y20" i="8"/>
  <c r="AB20" i="8" s="1"/>
  <c r="L11" i="8"/>
  <c r="Z11" i="8"/>
  <c r="L12" i="8"/>
  <c r="Z12" i="8"/>
  <c r="L13" i="8"/>
  <c r="Z13" i="8"/>
  <c r="O25" i="7"/>
  <c r="AN15" i="8" l="1"/>
  <c r="AN10" i="8"/>
  <c r="AN13" i="8"/>
  <c r="AN12" i="8"/>
  <c r="AN11" i="8"/>
  <c r="G8" i="9"/>
  <c r="H7" i="9"/>
  <c r="B8" i="9"/>
  <c r="C7" i="9"/>
  <c r="D7" i="9" s="1"/>
  <c r="J8" i="9"/>
  <c r="K7" i="9"/>
  <c r="AG20" i="8"/>
  <c r="AC20" i="8"/>
  <c r="AC18" i="8"/>
  <c r="AG18" i="8"/>
  <c r="AG16" i="8"/>
  <c r="AC16" i="8"/>
  <c r="AG21" i="8"/>
  <c r="AC21" i="8"/>
  <c r="AG8" i="8"/>
  <c r="AC8" i="8"/>
  <c r="AG6" i="8"/>
  <c r="AC6" i="8"/>
  <c r="X15" i="8"/>
  <c r="M15" i="8"/>
  <c r="O15" i="8" s="1"/>
  <c r="X13" i="8"/>
  <c r="M13" i="8"/>
  <c r="O13" i="8" s="1"/>
  <c r="X12" i="8"/>
  <c r="M12" i="8"/>
  <c r="O12" i="8" s="1"/>
  <c r="R12" i="8" s="1"/>
  <c r="X11" i="8"/>
  <c r="M11" i="8"/>
  <c r="O11" i="8" s="1"/>
  <c r="R11" i="8" s="1"/>
  <c r="AG10" i="8"/>
  <c r="AC10" i="8"/>
  <c r="AG4" i="8"/>
  <c r="AC4" i="8"/>
  <c r="AG9" i="8"/>
  <c r="AC9" i="8"/>
  <c r="AG7" i="8"/>
  <c r="AC7" i="8"/>
  <c r="AG5" i="8"/>
  <c r="AC5" i="8"/>
  <c r="AG3" i="8"/>
  <c r="AC3" i="8"/>
  <c r="AG19" i="8"/>
  <c r="AC19" i="8"/>
  <c r="AG17" i="8"/>
  <c r="AC17" i="8"/>
  <c r="J9" i="9" l="1"/>
  <c r="K8" i="9"/>
  <c r="B9" i="9"/>
  <c r="C8" i="9"/>
  <c r="D8" i="9" s="1"/>
  <c r="G9" i="9"/>
  <c r="H8" i="9"/>
  <c r="Y11" i="8"/>
  <c r="AB11" i="8" s="1"/>
  <c r="AM11" i="8"/>
  <c r="Y12" i="8"/>
  <c r="AB12" i="8" s="1"/>
  <c r="AM12" i="8"/>
  <c r="AM13" i="8"/>
  <c r="Y13" i="8"/>
  <c r="AB13" i="8" s="1"/>
  <c r="AM15" i="8"/>
  <c r="Y15" i="8"/>
  <c r="AB15" i="8" s="1"/>
  <c r="R13" i="8"/>
  <c r="P13" i="8"/>
  <c r="R15" i="8"/>
  <c r="P15" i="8"/>
  <c r="G10" i="9" l="1"/>
  <c r="H9" i="9"/>
  <c r="B10" i="9"/>
  <c r="C9" i="9"/>
  <c r="D9" i="9" s="1"/>
  <c r="J10" i="9"/>
  <c r="K9" i="9"/>
  <c r="AG12" i="8"/>
  <c r="AC12" i="8"/>
  <c r="AG11" i="8"/>
  <c r="AC11" i="8"/>
  <c r="AG15" i="8"/>
  <c r="AC15" i="8"/>
  <c r="AG13" i="8"/>
  <c r="AC13" i="8"/>
  <c r="J11" i="9" l="1"/>
  <c r="K10" i="9"/>
  <c r="B11" i="9"/>
  <c r="C10" i="9"/>
  <c r="D10" i="9" s="1"/>
  <c r="G11" i="9"/>
  <c r="H10" i="9"/>
  <c r="G12" i="9" l="1"/>
  <c r="H11" i="9"/>
  <c r="B12" i="9"/>
  <c r="C11" i="9"/>
  <c r="D11" i="9" s="1"/>
  <c r="J12" i="9"/>
  <c r="K11" i="9"/>
  <c r="J13" i="9" l="1"/>
  <c r="K12" i="9"/>
  <c r="B13" i="9"/>
  <c r="C12" i="9"/>
  <c r="D12" i="9" s="1"/>
  <c r="G13" i="9"/>
  <c r="H12" i="9"/>
  <c r="G14" i="9" l="1"/>
  <c r="H13" i="9"/>
  <c r="B14" i="9"/>
  <c r="C13" i="9"/>
  <c r="D13" i="9" s="1"/>
  <c r="J14" i="9"/>
  <c r="K13" i="9"/>
  <c r="J15" i="9" l="1"/>
  <c r="K14" i="9"/>
  <c r="B15" i="9"/>
  <c r="C14" i="9"/>
  <c r="D14" i="9" s="1"/>
  <c r="G15" i="9"/>
  <c r="H14" i="9"/>
  <c r="G16" i="9" l="1"/>
  <c r="H15" i="9"/>
  <c r="B16" i="9"/>
  <c r="C15" i="9"/>
  <c r="D15" i="9" s="1"/>
  <c r="J16" i="9"/>
  <c r="K15" i="9"/>
  <c r="J17" i="9" l="1"/>
  <c r="K16" i="9"/>
  <c r="B17" i="9"/>
  <c r="C16" i="9"/>
  <c r="D16" i="9" s="1"/>
  <c r="G17" i="9"/>
  <c r="H16" i="9"/>
  <c r="G18" i="9" l="1"/>
  <c r="H17" i="9"/>
  <c r="B18" i="9"/>
  <c r="C17" i="9"/>
  <c r="D17" i="9" s="1"/>
  <c r="J18" i="9"/>
  <c r="K17" i="9"/>
  <c r="J19" i="9" l="1"/>
  <c r="K18" i="9"/>
  <c r="B19" i="9"/>
  <c r="C18" i="9"/>
  <c r="D18" i="9" s="1"/>
  <c r="G19" i="9"/>
  <c r="H18" i="9"/>
  <c r="G20" i="9" l="1"/>
  <c r="H19" i="9"/>
  <c r="B20" i="9"/>
  <c r="C19" i="9"/>
  <c r="D19" i="9" s="1"/>
  <c r="J20" i="9"/>
  <c r="K19" i="9"/>
  <c r="J21" i="9" l="1"/>
  <c r="K21" i="9" s="1"/>
  <c r="K20" i="9"/>
  <c r="B21" i="9"/>
  <c r="C20" i="9"/>
  <c r="D20" i="9" s="1"/>
  <c r="G21" i="9"/>
  <c r="H21" i="9" s="1"/>
  <c r="H20" i="9"/>
  <c r="B22" i="9" l="1"/>
  <c r="C21" i="9"/>
  <c r="D21" i="9" s="1"/>
  <c r="B23" i="9" l="1"/>
  <c r="C22" i="9"/>
  <c r="D22" i="9" s="1"/>
  <c r="B24" i="9" l="1"/>
  <c r="C23" i="9"/>
  <c r="D23" i="9" s="1"/>
  <c r="B25" i="9" l="1"/>
  <c r="C24" i="9"/>
  <c r="D24" i="9" s="1"/>
  <c r="B26" i="9" l="1"/>
  <c r="C25" i="9"/>
  <c r="D25" i="9" s="1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" i="4"/>
  <c r="B27" i="9" l="1"/>
  <c r="C26" i="9"/>
  <c r="D26" i="9" s="1"/>
  <c r="B28" i="9" l="1"/>
  <c r="C27" i="9"/>
  <c r="D27" i="9" s="1"/>
  <c r="B29" i="9" l="1"/>
  <c r="C28" i="9"/>
  <c r="D28" i="9" s="1"/>
  <c r="AM53" i="1"/>
  <c r="B30" i="9" l="1"/>
  <c r="C29" i="9"/>
  <c r="D29" i="9" s="1"/>
  <c r="B86" i="1"/>
  <c r="B87" i="1" s="1"/>
  <c r="C83" i="1"/>
  <c r="C82" i="1"/>
  <c r="C80" i="1"/>
  <c r="C78" i="1"/>
  <c r="C77" i="1"/>
  <c r="C76" i="1"/>
  <c r="C75" i="1"/>
  <c r="C73" i="1"/>
  <c r="C72" i="1"/>
  <c r="C71" i="1"/>
  <c r="C70" i="1"/>
  <c r="C69" i="1"/>
  <c r="C68" i="1"/>
  <c r="C67" i="1"/>
  <c r="C66" i="1"/>
  <c r="C65" i="1"/>
  <c r="C64" i="1"/>
  <c r="C63" i="1"/>
  <c r="C62" i="1"/>
  <c r="AI61" i="1"/>
  <c r="AJ61" i="1" s="1"/>
  <c r="C61" i="1"/>
  <c r="C60" i="1"/>
  <c r="AI59" i="1"/>
  <c r="C59" i="1"/>
  <c r="C58" i="1"/>
  <c r="AI57" i="1"/>
  <c r="AJ57" i="1" s="1"/>
  <c r="C57" i="1"/>
  <c r="C56" i="1"/>
  <c r="AI55" i="1"/>
  <c r="C55" i="1"/>
  <c r="C54" i="1"/>
  <c r="C53" i="1"/>
  <c r="C52" i="1"/>
  <c r="C51" i="1"/>
  <c r="C50" i="1"/>
  <c r="AI49" i="1"/>
  <c r="C49" i="1"/>
  <c r="C48" i="1"/>
  <c r="C47" i="1"/>
  <c r="AI44" i="1"/>
  <c r="AJ44" i="1" s="1"/>
  <c r="U39" i="1"/>
  <c r="T39" i="1"/>
  <c r="S39" i="1" s="1"/>
  <c r="R39" i="1" s="1"/>
  <c r="K39" i="1"/>
  <c r="AE39" i="1" s="1"/>
  <c r="AF40" i="1" s="1"/>
  <c r="K38" i="1"/>
  <c r="K37" i="1"/>
  <c r="U36" i="1"/>
  <c r="T36" i="1"/>
  <c r="S36" i="1" s="1"/>
  <c r="R36" i="1" s="1"/>
  <c r="K36" i="1"/>
  <c r="V35" i="1"/>
  <c r="U35" i="1" s="1"/>
  <c r="T35" i="1"/>
  <c r="S35" i="1" s="1"/>
  <c r="R35" i="1" s="1"/>
  <c r="K35" i="1"/>
  <c r="V34" i="1"/>
  <c r="U34" i="1" s="1"/>
  <c r="K34" i="1"/>
  <c r="AC33" i="1"/>
  <c r="AB33" i="1" s="1"/>
  <c r="U33" i="1"/>
  <c r="T33" i="1"/>
  <c r="S33" i="1" s="1"/>
  <c r="R33" i="1" s="1"/>
  <c r="K33" i="1"/>
  <c r="AE33" i="1" s="1"/>
  <c r="AH51" i="1" s="1"/>
  <c r="AI51" i="1" s="1"/>
  <c r="K32" i="1"/>
  <c r="K31" i="1"/>
  <c r="K30" i="1"/>
  <c r="K29" i="1"/>
  <c r="U28" i="1"/>
  <c r="T28" i="1"/>
  <c r="S28" i="1" s="1"/>
  <c r="R28" i="1" s="1"/>
  <c r="K28" i="1"/>
  <c r="K27" i="1"/>
  <c r="K26" i="1"/>
  <c r="U25" i="1"/>
  <c r="T25" i="1"/>
  <c r="S25" i="1" s="1"/>
  <c r="R25" i="1" s="1"/>
  <c r="K25" i="1"/>
  <c r="U24" i="1"/>
  <c r="T24" i="1"/>
  <c r="S24" i="1"/>
  <c r="R24" i="1" s="1"/>
  <c r="K24" i="1"/>
  <c r="K23" i="1"/>
  <c r="K22" i="1"/>
  <c r="U21" i="1"/>
  <c r="T21" i="1"/>
  <c r="S21" i="1" s="1"/>
  <c r="R21" i="1" s="1"/>
  <c r="K21" i="1"/>
  <c r="K20" i="1"/>
  <c r="K19" i="1"/>
  <c r="K18" i="1"/>
  <c r="K17" i="1"/>
  <c r="AB16" i="1"/>
  <c r="AA16" i="1"/>
  <c r="Z16" i="1"/>
  <c r="Y16" i="1" s="1"/>
  <c r="U16" i="1"/>
  <c r="T16" i="1"/>
  <c r="S16" i="1"/>
  <c r="R16" i="1" s="1"/>
  <c r="K16" i="1"/>
  <c r="K15" i="1"/>
  <c r="AB14" i="1"/>
  <c r="AA14" i="1"/>
  <c r="Z14" i="1" s="1"/>
  <c r="Y14" i="1" s="1"/>
  <c r="U14" i="1"/>
  <c r="T14" i="1"/>
  <c r="S14" i="1" s="1"/>
  <c r="R14" i="1" s="1"/>
  <c r="K14" i="1"/>
  <c r="K13" i="1"/>
  <c r="K12" i="1"/>
  <c r="K11" i="1"/>
  <c r="K10" i="1"/>
  <c r="K9" i="1"/>
  <c r="K8" i="1"/>
  <c r="U7" i="1"/>
  <c r="T7" i="1"/>
  <c r="S7" i="1" s="1"/>
  <c r="R7" i="1" s="1"/>
  <c r="K7" i="1"/>
  <c r="AE7" i="1" s="1"/>
  <c r="K6" i="1"/>
  <c r="U5" i="1"/>
  <c r="T5" i="1"/>
  <c r="S5" i="1" s="1"/>
  <c r="R5" i="1" s="1"/>
  <c r="K5" i="1"/>
  <c r="K4" i="1"/>
  <c r="AC35" i="1" l="1"/>
  <c r="AA35" i="1" s="1"/>
  <c r="Z35" i="1" s="1"/>
  <c r="Y35" i="1" s="1"/>
  <c r="B31" i="9"/>
  <c r="C31" i="9" s="1"/>
  <c r="D31" i="9" s="1"/>
  <c r="C30" i="9"/>
  <c r="D30" i="9" s="1"/>
  <c r="AA33" i="1"/>
  <c r="Z33" i="1" s="1"/>
  <c r="Y33" i="1" s="1"/>
  <c r="T34" i="1"/>
  <c r="S34" i="1" s="1"/>
  <c r="R34" i="1" s="1"/>
  <c r="D66" i="1"/>
  <c r="D67" i="1"/>
  <c r="D56" i="1"/>
  <c r="D70" i="1"/>
  <c r="D71" i="1"/>
  <c r="D72" i="1"/>
  <c r="D73" i="1"/>
  <c r="D47" i="1"/>
  <c r="D75" i="1"/>
  <c r="D61" i="1"/>
  <c r="D62" i="1"/>
  <c r="D51" i="1"/>
  <c r="D82" i="1"/>
  <c r="D65" i="1"/>
  <c r="D54" i="1"/>
  <c r="D55" i="1"/>
  <c r="D69" i="1"/>
  <c r="D57" i="1"/>
  <c r="D58" i="1"/>
  <c r="D59" i="1"/>
  <c r="D76" i="1"/>
  <c r="D49" i="1"/>
  <c r="D77" i="1"/>
  <c r="D78" i="1"/>
  <c r="D50" i="1"/>
  <c r="D80" i="1"/>
  <c r="D52" i="1"/>
  <c r="D64" i="1"/>
  <c r="D83" i="1"/>
  <c r="D74" i="1"/>
  <c r="D79" i="1"/>
  <c r="D81" i="1"/>
  <c r="D63" i="1"/>
  <c r="D53" i="1"/>
  <c r="D68" i="1"/>
  <c r="D60" i="1"/>
  <c r="D48" i="1"/>
  <c r="AB35" i="1"/>
  <c r="AM61" i="1"/>
  <c r="AJ59" i="1"/>
  <c r="AM59" i="1" s="1"/>
  <c r="AE28" i="1"/>
  <c r="AH50" i="1" s="1"/>
  <c r="AI50" i="1" s="1"/>
  <c r="AJ55" i="1"/>
  <c r="AM55" i="1" s="1"/>
  <c r="AN44" i="1"/>
  <c r="AP44" i="1" s="1"/>
  <c r="K42" i="1" s="1"/>
  <c r="AM44" i="1" l="1"/>
  <c r="AO44" i="1"/>
  <c r="L42" i="1" s="1"/>
  <c r="N24" i="1"/>
  <c r="N25" i="1"/>
  <c r="N39" i="1"/>
  <c r="B88" i="1"/>
  <c r="E75" i="1" s="1"/>
  <c r="N33" i="1"/>
  <c r="N14" i="1"/>
  <c r="N7" i="1"/>
  <c r="N5" i="1"/>
  <c r="AH52" i="1"/>
  <c r="AI52" i="1" s="1"/>
  <c r="N34" i="1"/>
  <c r="N21" i="1"/>
  <c r="N36" i="1"/>
  <c r="N16" i="1"/>
  <c r="N28" i="1"/>
  <c r="N35" i="1"/>
  <c r="AM57" i="1"/>
  <c r="E74" i="1" l="1"/>
  <c r="E66" i="1"/>
  <c r="E62" i="1"/>
  <c r="E53" i="1"/>
  <c r="E57" i="1"/>
  <c r="E49" i="1"/>
  <c r="E51" i="1"/>
  <c r="E68" i="1"/>
  <c r="E77" i="1"/>
  <c r="E64" i="1"/>
  <c r="E59" i="1"/>
  <c r="O16" i="1" s="1"/>
  <c r="E63" i="1"/>
  <c r="E70" i="1"/>
  <c r="E50" i="1"/>
  <c r="O35" i="1" s="1"/>
  <c r="E58" i="1"/>
  <c r="E79" i="1"/>
  <c r="E54" i="1"/>
  <c r="E60" i="1"/>
  <c r="O14" i="1" s="1"/>
  <c r="E83" i="1"/>
  <c r="E55" i="1"/>
  <c r="O33" i="1" s="1"/>
  <c r="E72" i="1"/>
  <c r="E56" i="1"/>
  <c r="E52" i="1"/>
  <c r="E71" i="1"/>
  <c r="E65" i="1"/>
  <c r="E80" i="1"/>
  <c r="E82" i="1"/>
  <c r="E61" i="1"/>
  <c r="E67" i="1"/>
  <c r="E69" i="1"/>
  <c r="E48" i="1"/>
  <c r="E81" i="1"/>
  <c r="AJ53" i="1"/>
  <c r="AN49" i="1" s="1"/>
  <c r="E73" i="1"/>
  <c r="E78" i="1"/>
  <c r="E76" i="1"/>
  <c r="E47" i="1"/>
  <c r="AM49" i="1" l="1"/>
  <c r="AO49" i="1" s="1"/>
  <c r="AN55" i="1" s="1"/>
  <c r="AP52" i="1"/>
  <c r="AL75" i="1" s="1"/>
  <c r="AL93" i="1" s="1"/>
  <c r="AP51" i="1"/>
  <c r="AL73" i="1" s="1"/>
  <c r="AL88" i="1" s="1"/>
  <c r="AL89" i="1" s="1"/>
  <c r="AL90" i="1" s="1"/>
  <c r="AP49" i="1"/>
  <c r="AP50" i="1"/>
  <c r="AL82" i="1" s="1"/>
  <c r="AL106" i="1" s="1"/>
  <c r="AL87" i="1" l="1"/>
  <c r="AL108" i="1"/>
  <c r="AN57" i="1"/>
  <c r="AL76" i="1"/>
  <c r="AL94" i="1" s="1"/>
  <c r="AL95" i="1" s="1"/>
  <c r="AL72" i="1"/>
  <c r="AL77" i="1"/>
  <c r="AL96" i="1" s="1"/>
  <c r="AL97" i="1" s="1"/>
  <c r="AL98" i="1" s="1"/>
  <c r="AL99" i="1" s="1"/>
  <c r="AL100" i="1" s="1"/>
  <c r="AP57" i="1"/>
  <c r="AJ82" i="1" s="1"/>
  <c r="AJ106" i="1" s="1"/>
  <c r="AO57" i="1"/>
  <c r="AL83" i="1"/>
  <c r="AL107" i="1" s="1"/>
  <c r="AL78" i="1"/>
  <c r="AL101" i="1" s="1"/>
  <c r="AL102" i="1" s="1"/>
  <c r="AL81" i="1"/>
  <c r="AL105" i="1" s="1"/>
  <c r="AL84" i="1"/>
  <c r="AL79" i="1"/>
  <c r="AL103" i="1" s="1"/>
  <c r="AL80" i="1"/>
  <c r="AL104" i="1" s="1"/>
  <c r="AL74" i="1"/>
  <c r="AL91" i="1" s="1"/>
  <c r="AL92" i="1" s="1"/>
  <c r="AP55" i="1"/>
  <c r="AK75" i="1" s="1"/>
  <c r="AK93" i="1" s="1"/>
  <c r="AO55" i="1"/>
  <c r="AK84" i="1" l="1"/>
  <c r="AK109" i="1" s="1"/>
  <c r="AL109" i="1"/>
  <c r="AK108" i="1"/>
  <c r="AJ108" i="1"/>
  <c r="AK87" i="1"/>
  <c r="AJ87" i="1"/>
  <c r="AJ75" i="1"/>
  <c r="AJ93" i="1" s="1"/>
  <c r="AK81" i="1"/>
  <c r="AK105" i="1" s="1"/>
  <c r="AJ81" i="1"/>
  <c r="AJ105" i="1" s="1"/>
  <c r="AJ74" i="1"/>
  <c r="AJ91" i="1" s="1"/>
  <c r="AJ92" i="1" s="1"/>
  <c r="AK74" i="1"/>
  <c r="AK91" i="1" s="1"/>
  <c r="AK92" i="1" s="1"/>
  <c r="AJ78" i="1"/>
  <c r="AJ101" i="1" s="1"/>
  <c r="AJ102" i="1" s="1"/>
  <c r="AK78" i="1"/>
  <c r="AK101" i="1" s="1"/>
  <c r="AK102" i="1" s="1"/>
  <c r="AK83" i="1"/>
  <c r="AK107" i="1" s="1"/>
  <c r="AJ83" i="1"/>
  <c r="AJ107" i="1" s="1"/>
  <c r="AK82" i="1"/>
  <c r="AK106" i="1" s="1"/>
  <c r="AN59" i="1"/>
  <c r="AN61" i="1"/>
  <c r="AJ76" i="1"/>
  <c r="AJ94" i="1" s="1"/>
  <c r="AJ95" i="1" s="1"/>
  <c r="AK76" i="1"/>
  <c r="AK94" i="1" s="1"/>
  <c r="AK95" i="1" s="1"/>
  <c r="AK79" i="1"/>
  <c r="AK103" i="1" s="1"/>
  <c r="AJ79" i="1"/>
  <c r="AJ103" i="1" s="1"/>
  <c r="AJ84" i="1"/>
  <c r="AJ109" i="1" s="1"/>
  <c r="AK80" i="1"/>
  <c r="AK104" i="1" s="1"/>
  <c r="AJ80" i="1"/>
  <c r="AJ104" i="1" s="1"/>
  <c r="AK77" i="1"/>
  <c r="AK96" i="1" s="1"/>
  <c r="AK97" i="1" s="1"/>
  <c r="AK98" i="1" s="1"/>
  <c r="AK99" i="1" s="1"/>
  <c r="AK100" i="1" s="1"/>
  <c r="AJ77" i="1"/>
  <c r="AJ96" i="1" s="1"/>
  <c r="AJ97" i="1" s="1"/>
  <c r="AJ98" i="1" s="1"/>
  <c r="AJ99" i="1" s="1"/>
  <c r="AJ100" i="1" s="1"/>
  <c r="AK73" i="1"/>
  <c r="AK88" i="1" s="1"/>
  <c r="AK89" i="1" s="1"/>
  <c r="AK90" i="1" s="1"/>
  <c r="AJ73" i="1"/>
  <c r="AJ88" i="1" s="1"/>
  <c r="AJ89" i="1" s="1"/>
  <c r="AJ90" i="1" s="1"/>
  <c r="AK72" i="1"/>
  <c r="AJ72" i="1"/>
  <c r="AP61" i="1" l="1"/>
  <c r="AO61" i="1"/>
  <c r="AP59" i="1"/>
  <c r="AI73" i="1" s="1"/>
  <c r="AO59" i="1"/>
  <c r="AH73" i="1" l="1"/>
  <c r="AH88" i="1" s="1"/>
  <c r="AH89" i="1" s="1"/>
  <c r="AH90" i="1" s="1"/>
  <c r="AI88" i="1"/>
  <c r="AI89" i="1" s="1"/>
  <c r="AI90" i="1" s="1"/>
  <c r="AI108" i="1"/>
  <c r="AH108" i="1" s="1"/>
  <c r="AI87" i="1"/>
  <c r="AH87" i="1" s="1"/>
  <c r="AI84" i="1"/>
  <c r="AI74" i="1"/>
  <c r="AI80" i="1"/>
  <c r="AI78" i="1"/>
  <c r="AI81" i="1"/>
  <c r="AI77" i="1"/>
  <c r="AI83" i="1"/>
  <c r="AI82" i="1"/>
  <c r="AI75" i="1"/>
  <c r="AI72" i="1"/>
  <c r="AH72" i="1" s="1"/>
  <c r="AI76" i="1"/>
  <c r="AI79" i="1"/>
  <c r="AH78" i="1" l="1"/>
  <c r="AH101" i="1" s="1"/>
  <c r="AH102" i="1" s="1"/>
  <c r="AI101" i="1"/>
  <c r="AI102" i="1" s="1"/>
  <c r="AH79" i="1"/>
  <c r="AH103" i="1" s="1"/>
  <c r="AI103" i="1"/>
  <c r="AH76" i="1"/>
  <c r="AH94" i="1" s="1"/>
  <c r="AH95" i="1" s="1"/>
  <c r="AI94" i="1"/>
  <c r="AI95" i="1" s="1"/>
  <c r="AH82" i="1"/>
  <c r="AH106" i="1" s="1"/>
  <c r="AI106" i="1"/>
  <c r="AH77" i="1"/>
  <c r="AH96" i="1" s="1"/>
  <c r="AH97" i="1" s="1"/>
  <c r="AH98" i="1" s="1"/>
  <c r="AH99" i="1" s="1"/>
  <c r="AH100" i="1" s="1"/>
  <c r="AI96" i="1"/>
  <c r="AI97" i="1" s="1"/>
  <c r="AI98" i="1" s="1"/>
  <c r="AI99" i="1" s="1"/>
  <c r="AI100" i="1" s="1"/>
  <c r="AH74" i="1"/>
  <c r="AH91" i="1" s="1"/>
  <c r="AH92" i="1" s="1"/>
  <c r="AI91" i="1"/>
  <c r="AI92" i="1" s="1"/>
  <c r="AH75" i="1"/>
  <c r="AH93" i="1" s="1"/>
  <c r="AI93" i="1"/>
  <c r="AH83" i="1"/>
  <c r="AH107" i="1" s="1"/>
  <c r="AI107" i="1"/>
  <c r="AH81" i="1"/>
  <c r="AH105" i="1" s="1"/>
  <c r="AI105" i="1"/>
  <c r="AH80" i="1"/>
  <c r="AH104" i="1" s="1"/>
  <c r="AI104" i="1"/>
  <c r="AH84" i="1"/>
  <c r="AH109" i="1" s="1"/>
  <c r="AI109" i="1"/>
</calcChain>
</file>

<file path=xl/sharedStrings.xml><?xml version="1.0" encoding="utf-8"?>
<sst xmlns="http://schemas.openxmlformats.org/spreadsheetml/2006/main" count="5347" uniqueCount="619">
  <si>
    <t>Step 4</t>
  </si>
  <si>
    <r>
      <t xml:space="preserve">Step 5. </t>
    </r>
    <r>
      <rPr>
        <b/>
        <sz val="12"/>
        <color rgb="FFFF0000"/>
        <rFont val="Calibri (Body)"/>
      </rPr>
      <t>playing around with L6 to find good fit for diluted sample; note 100 and 20 ppm element concentrations in stock 3A mean that setting the high cal standard to 1000 ppb based on a 100 ppm element means they will be 200 ppb for 20 ppm elements.</t>
    </r>
    <r>
      <rPr>
        <b/>
        <sz val="12"/>
        <color rgb="FFFF0000"/>
        <rFont val="Calibri"/>
        <family val="2"/>
        <scheme val="minor"/>
      </rPr>
      <t xml:space="preserve"> Fe, Mn, Ca and Mg concentrations will be taken from the major element dilution.</t>
    </r>
  </si>
  <si>
    <t>CALIBRATION STOCK SOLUTIONS (EACH COLOR IS A DIFFERENT STOCK)</t>
  </si>
  <si>
    <t>Model cal sequence (ppb) for 200 ppm TDS dilution</t>
  </si>
  <si>
    <t>Model cal sequence (ppb) for 10 ppm Ca dilution</t>
  </si>
  <si>
    <t>Standard Name</t>
  </si>
  <si>
    <t>Matrix</t>
  </si>
  <si>
    <t>Density (°C)</t>
  </si>
  <si>
    <t>Exp Date</t>
  </si>
  <si>
    <t>Vendor</t>
  </si>
  <si>
    <t>Product Number</t>
  </si>
  <si>
    <t>Lot Number</t>
  </si>
  <si>
    <t>Element</t>
  </si>
  <si>
    <t>Conc (ug/mL)</t>
  </si>
  <si>
    <t>± Unc (ug/mL)</t>
  </si>
  <si>
    <t>Conc (ng/mL)</t>
  </si>
  <si>
    <t>Density (ng/mL)</t>
  </si>
  <si>
    <t>Unk ppb if diluted to 200 ppm TDS</t>
  </si>
  <si>
    <t>Unk ppb if further diluted to 10 ppm Ca</t>
  </si>
  <si>
    <t>L1</t>
  </si>
  <si>
    <t>L2</t>
  </si>
  <si>
    <t>L3</t>
  </si>
  <si>
    <t>L4</t>
  </si>
  <si>
    <t>L5</t>
  </si>
  <si>
    <t>L6</t>
  </si>
  <si>
    <t>Req'd stock DF to make L6</t>
  </si>
  <si>
    <t>Step 6. Calculate dilution factors required to get cal stock solutions to L6 conc; values less than 500 are viable for doing in a 15 mL tube; larger values require multiple dilutions (e.g. Si)</t>
  </si>
  <si>
    <t>Custom 1301 Standard #3A</t>
  </si>
  <si>
    <t>5% HNO3</t>
  </si>
  <si>
    <t>VHG Labs</t>
  </si>
  <si>
    <t>VHG-ZUTAUSTIN1301-100</t>
  </si>
  <si>
    <t>10039720-21</t>
  </si>
  <si>
    <t>Ag</t>
  </si>
  <si>
    <t>Al</t>
  </si>
  <si>
    <t>na</t>
  </si>
  <si>
    <t>B</t>
  </si>
  <si>
    <t>Ba</t>
  </si>
  <si>
    <t>Bi</t>
  </si>
  <si>
    <t>Cd</t>
  </si>
  <si>
    <t>Co</t>
  </si>
  <si>
    <t>Cr</t>
  </si>
  <si>
    <t>Cs</t>
  </si>
  <si>
    <t>Cu</t>
  </si>
  <si>
    <t>Fe</t>
  </si>
  <si>
    <t>Li</t>
  </si>
  <si>
    <t>Mn</t>
  </si>
  <si>
    <t>Ni</t>
  </si>
  <si>
    <t>Pb</t>
  </si>
  <si>
    <t>Rb</t>
  </si>
  <si>
    <t>Se</t>
  </si>
  <si>
    <t>Sr</t>
  </si>
  <si>
    <t>Th</t>
  </si>
  <si>
    <t>Tl</t>
  </si>
  <si>
    <t>U</t>
  </si>
  <si>
    <t>V</t>
  </si>
  <si>
    <t>Zn</t>
  </si>
  <si>
    <t>Zr</t>
  </si>
  <si>
    <t>Custom 902 Standard #4A</t>
  </si>
  <si>
    <t xml:space="preserve">5% HNO3/tr. HF/tr. Tartaric Acid </t>
  </si>
  <si>
    <t>VHG-ZUTAUSTIN902-100</t>
  </si>
  <si>
    <t>Mo</t>
  </si>
  <si>
    <t>Sb</t>
  </si>
  <si>
    <t>Sn</t>
  </si>
  <si>
    <t>Ti</t>
  </si>
  <si>
    <t>Custom 903 Standard 5A</t>
  </si>
  <si>
    <t>VHG-ZUTAUSTIN903-100</t>
  </si>
  <si>
    <t>10039720-19</t>
  </si>
  <si>
    <t>Ca</t>
  </si>
  <si>
    <t>K</t>
  </si>
  <si>
    <t>Mg</t>
  </si>
  <si>
    <t>Na</t>
  </si>
  <si>
    <t>Arsenic (As)-10 ug/mL</t>
  </si>
  <si>
    <t>2% HNO3</t>
  </si>
  <si>
    <t>VHG-LASN-100</t>
  </si>
  <si>
    <t>170011-1</t>
  </si>
  <si>
    <t>As</t>
  </si>
  <si>
    <t>Phosphorus (P)-1000 ug/mL</t>
  </si>
  <si>
    <t>VHG-PPN-100</t>
  </si>
  <si>
    <t>978200-4</t>
  </si>
  <si>
    <t>P</t>
  </si>
  <si>
    <t>Step 7. Make a lower concentration stock for Si to use for making L6</t>
  </si>
  <si>
    <t>Silicon (Si)-10,000 ug/mL</t>
  </si>
  <si>
    <t>H2O/tr.F-</t>
  </si>
  <si>
    <t>VHG-TSIW-100</t>
  </si>
  <si>
    <t>977647-2</t>
  </si>
  <si>
    <t>Si</t>
  </si>
  <si>
    <t>&lt;this is too much to dilute in 1 step</t>
  </si>
  <si>
    <t>ICP-MS Lab 2% HNO3</t>
  </si>
  <si>
    <t xml:space="preserve"> is sqrt</t>
  </si>
  <si>
    <t>&lt;== Step 7 data entered here</t>
  </si>
  <si>
    <t>Let's make an 100x dilution of this, and then use that solution to make L6</t>
  </si>
  <si>
    <t>Si (DF1)</t>
  </si>
  <si>
    <t xml:space="preserve">Required . . . </t>
  </si>
  <si>
    <t xml:space="preserve">Actual . . . </t>
  </si>
  <si>
    <t>Tot vol (mL)</t>
  </si>
  <si>
    <t>Dilution</t>
  </si>
  <si>
    <t>Si stock (mL)</t>
  </si>
  <si>
    <t>2% HNO3 (mL)</t>
  </si>
  <si>
    <t>Si stock (g)</t>
  </si>
  <si>
    <t>2% HNO3 (g)</t>
  </si>
  <si>
    <t>Tot (g)</t>
  </si>
  <si>
    <t>Tot (mL)</t>
  </si>
  <si>
    <t>New Den (g/mL)</t>
  </si>
  <si>
    <t>DF</t>
  </si>
  <si>
    <t>SEMIQUANT DATA (SOLID CONCENTRATION)</t>
  </si>
  <si>
    <t>Step 1</t>
  </si>
  <si>
    <t>Step 3</t>
  </si>
  <si>
    <t>USE FOR LAB 3</t>
  </si>
  <si>
    <t>MODEL CONC FOR DILUTIONS BELOW</t>
  </si>
  <si>
    <t>Consider for REE cal stds</t>
  </si>
  <si>
    <t>ppm</t>
  </si>
  <si>
    <t>ppb</t>
  </si>
  <si>
    <t>Trace dil (ppb)</t>
  </si>
  <si>
    <t>Major dil (ppb)</t>
  </si>
  <si>
    <t>REES</t>
  </si>
  <si>
    <t>Step 8. Make L6, then make L5 through L2 by serial dilutions</t>
  </si>
  <si>
    <t>Sc</t>
  </si>
  <si>
    <t>Affected elements</t>
  </si>
  <si>
    <t>Y</t>
  </si>
  <si>
    <t>Make L6 from stocks</t>
  </si>
  <si>
    <t>La</t>
  </si>
  <si>
    <t>3A</t>
  </si>
  <si>
    <t>Al, Ba, Fe, Mn, Sr, U, V</t>
  </si>
  <si>
    <t>Ce</t>
  </si>
  <si>
    <t>4A</t>
  </si>
  <si>
    <t>Pr</t>
  </si>
  <si>
    <t>5A</t>
  </si>
  <si>
    <t>Ca, K, Mg, Na</t>
  </si>
  <si>
    <t>Nd</t>
  </si>
  <si>
    <t>Sm</t>
  </si>
  <si>
    <t xml:space="preserve">2% HNO3 </t>
  </si>
  <si>
    <t>Eu</t>
  </si>
  <si>
    <t>Make L5 from L6</t>
  </si>
  <si>
    <t>Gd</t>
  </si>
  <si>
    <t>dil L6</t>
  </si>
  <si>
    <t>all</t>
  </si>
  <si>
    <t>Tb</t>
  </si>
  <si>
    <t>Make L4 from L6</t>
  </si>
  <si>
    <t>Dy</t>
  </si>
  <si>
    <t>Ho</t>
  </si>
  <si>
    <t>Make L3 from L4</t>
  </si>
  <si>
    <t>Er</t>
  </si>
  <si>
    <t>dil L4</t>
  </si>
  <si>
    <t>Tm</t>
  </si>
  <si>
    <t>Make L2 from L3</t>
  </si>
  <si>
    <t>Yb</t>
  </si>
  <si>
    <t>dil L2</t>
  </si>
  <si>
    <t>Lu</t>
  </si>
  <si>
    <t>Make L1 (just a vial filled with 2% HNO3)</t>
  </si>
  <si>
    <t>Step 9. Make an import table for calibration standards in order of increasing m/z. Elements are color coded according to the stock solution and L6 concentrations are stock conc/dil factor.  Subsequent concentratons in L5 and lower are L6 concentrations/subsequent dilution factors. Grey bars show predicted concentration range for diluted unknown</t>
  </si>
  <si>
    <t>d</t>
  </si>
  <si>
    <t>Nb</t>
  </si>
  <si>
    <t>Analyte order increasing m/z; all concentrations in ppb</t>
  </si>
  <si>
    <t>Major</t>
  </si>
  <si>
    <t>bd</t>
  </si>
  <si>
    <t>Hf</t>
  </si>
  <si>
    <t xml:space="preserve">U </t>
  </si>
  <si>
    <t>Step 2</t>
  </si>
  <si>
    <t>~TDS ppm</t>
  </si>
  <si>
    <t>SUM OF ALL CATIONS</t>
  </si>
  <si>
    <t>Req'd dil for 200 ppm</t>
  </si>
  <si>
    <t>DILUTION LEVEL TO GET 200 PPM (TDS) - HIGHEST CONCENTRATION WE SHOULD RUN ON ICP-MS</t>
  </si>
  <si>
    <t>Req'd dil for 10 ppm Ca</t>
  </si>
  <si>
    <t>FURTHER DILUTION TO GET MOST ABUNDANT CATION (Ca) TO 10 PPM</t>
  </si>
  <si>
    <t>Mode</t>
  </si>
  <si>
    <t>Mass</t>
  </si>
  <si>
    <t>Folder:</t>
  </si>
  <si>
    <t>Sample:</t>
  </si>
  <si>
    <t>Misc Info:</t>
  </si>
  <si>
    <t>Date:</t>
  </si>
  <si>
    <t>Time:</t>
  </si>
  <si>
    <t>ALS Vial:</t>
  </si>
  <si>
    <t>Method:</t>
  </si>
  <si>
    <t>Data:</t>
  </si>
  <si>
    <t>F20_MaTr.</t>
  </si>
  <si>
    <t>Quant</t>
  </si>
  <si>
    <t>004CALB.D#</t>
  </si>
  <si>
    <t>Blank</t>
  </si>
  <si>
    <t>005CALS.D#</t>
  </si>
  <si>
    <t>Std2</t>
  </si>
  <si>
    <t>006CALS.D#</t>
  </si>
  <si>
    <t>Std3</t>
  </si>
  <si>
    <t>007CALS.D#</t>
  </si>
  <si>
    <t>Std4</t>
  </si>
  <si>
    <t>008CALS.D#</t>
  </si>
  <si>
    <t>Std5</t>
  </si>
  <si>
    <t>009CALS.D#</t>
  </si>
  <si>
    <t>Std6</t>
  </si>
  <si>
    <t>010SMPL.D#</t>
  </si>
  <si>
    <t>ccb1</t>
  </si>
  <si>
    <t>011SMPL.D#</t>
  </si>
  <si>
    <t>ccb2</t>
  </si>
  <si>
    <t>012SMPL.D#</t>
  </si>
  <si>
    <t>ccb3</t>
  </si>
  <si>
    <t>013SMPL.D#</t>
  </si>
  <si>
    <t>ccb4</t>
  </si>
  <si>
    <t>014SMPL.D#</t>
  </si>
  <si>
    <t>ccb5</t>
  </si>
  <si>
    <t>015SMPL.D#</t>
  </si>
  <si>
    <t>QC3</t>
  </si>
  <si>
    <t>NIST1643f (10x)</t>
  </si>
  <si>
    <t>016SMPL.D#</t>
  </si>
  <si>
    <t>017SMPL.D#</t>
  </si>
  <si>
    <t>QC1</t>
  </si>
  <si>
    <t>Check A</t>
  </si>
  <si>
    <t>018SMPL.D#</t>
  </si>
  <si>
    <t>019SMPL.D#</t>
  </si>
  <si>
    <t>QC2</t>
  </si>
  <si>
    <t>Check B</t>
  </si>
  <si>
    <t>020SMPL.D#</t>
  </si>
  <si>
    <t>021SMPL.D#</t>
  </si>
  <si>
    <t>ccb6</t>
  </si>
  <si>
    <t>022SMPL.D#</t>
  </si>
  <si>
    <t>ccb7</t>
  </si>
  <si>
    <t>023SMPL.D#</t>
  </si>
  <si>
    <t>20W</t>
  </si>
  <si>
    <t>0.345N HOAc (10x)</t>
  </si>
  <si>
    <t>024SMPL.D#</t>
  </si>
  <si>
    <t>20S</t>
  </si>
  <si>
    <t>3N HNO3 (10x)</t>
  </si>
  <si>
    <t>025SMPL.D#</t>
  </si>
  <si>
    <t>1W</t>
  </si>
  <si>
    <t>026SMPL.D#</t>
  </si>
  <si>
    <t>2W</t>
  </si>
  <si>
    <t>027SMPL.D#</t>
  </si>
  <si>
    <t>3W</t>
  </si>
  <si>
    <t>028SMPL.D#</t>
  </si>
  <si>
    <t>4W</t>
  </si>
  <si>
    <t>029SMPL.D#</t>
  </si>
  <si>
    <t>5W</t>
  </si>
  <si>
    <t>030SMPL.D#</t>
  </si>
  <si>
    <t>6W</t>
  </si>
  <si>
    <t>031SMPL.D#</t>
  </si>
  <si>
    <t>7W</t>
  </si>
  <si>
    <t>032SMPL.D#</t>
  </si>
  <si>
    <t>8W</t>
  </si>
  <si>
    <t>033SMPL.D#</t>
  </si>
  <si>
    <t>ccb</t>
  </si>
  <si>
    <t>034SMPL.D#</t>
  </si>
  <si>
    <t>035SMPL.D#</t>
  </si>
  <si>
    <t>036SMPL.D#</t>
  </si>
  <si>
    <t>9W</t>
  </si>
  <si>
    <t>037SMPL.D#</t>
  </si>
  <si>
    <t>10W</t>
  </si>
  <si>
    <t>038SMPL.D#</t>
  </si>
  <si>
    <t>11W</t>
  </si>
  <si>
    <t>039SMPL.D#</t>
  </si>
  <si>
    <t>12W</t>
  </si>
  <si>
    <t>040SMPL.D#</t>
  </si>
  <si>
    <t>13W</t>
  </si>
  <si>
    <t>041SMPL.D#</t>
  </si>
  <si>
    <t>14W</t>
  </si>
  <si>
    <t>042SMPL.D#</t>
  </si>
  <si>
    <t>15W</t>
  </si>
  <si>
    <t>043SMPL.D#</t>
  </si>
  <si>
    <t>16W</t>
  </si>
  <si>
    <t>044SMPL.D#</t>
  </si>
  <si>
    <t>17W</t>
  </si>
  <si>
    <t>045SMPL.D#</t>
  </si>
  <si>
    <t>18W</t>
  </si>
  <si>
    <t>046SMPL.D#</t>
  </si>
  <si>
    <t>047SMPL.D#</t>
  </si>
  <si>
    <t>048SMPL.D#</t>
  </si>
  <si>
    <t>049SMPL.D#</t>
  </si>
  <si>
    <t>19W</t>
  </si>
  <si>
    <t>050SMPL.D#</t>
  </si>
  <si>
    <t>1S</t>
  </si>
  <si>
    <t>051SMPL.D#</t>
  </si>
  <si>
    <t>2S</t>
  </si>
  <si>
    <t>052SMPL.D#</t>
  </si>
  <si>
    <t>3S</t>
  </si>
  <si>
    <t>053SMPL.D#</t>
  </si>
  <si>
    <t>4S</t>
  </si>
  <si>
    <t>054SMPL.D#</t>
  </si>
  <si>
    <t>5S</t>
  </si>
  <si>
    <t>055SMPL.D#</t>
  </si>
  <si>
    <t>6S</t>
  </si>
  <si>
    <t>056SMPL.D#</t>
  </si>
  <si>
    <t>7S</t>
  </si>
  <si>
    <t>057SMPL.D#</t>
  </si>
  <si>
    <t>8S</t>
  </si>
  <si>
    <t>058SMPL.D#</t>
  </si>
  <si>
    <t>9S</t>
  </si>
  <si>
    <t>059SMPL.D#</t>
  </si>
  <si>
    <t>060SMPL.D#</t>
  </si>
  <si>
    <t>061SMPL.D#</t>
  </si>
  <si>
    <t>062SMPL.D#</t>
  </si>
  <si>
    <t>10S</t>
  </si>
  <si>
    <t>063SMPL.D#</t>
  </si>
  <si>
    <t>11S</t>
  </si>
  <si>
    <t>064SMPL.D#</t>
  </si>
  <si>
    <t>12S</t>
  </si>
  <si>
    <t>065SMPL.D#</t>
  </si>
  <si>
    <t>13S</t>
  </si>
  <si>
    <t>066SMPL.D#</t>
  </si>
  <si>
    <t>14S</t>
  </si>
  <si>
    <t>067SMPL.D#</t>
  </si>
  <si>
    <t>15S</t>
  </si>
  <si>
    <t>068SMPL.D#</t>
  </si>
  <si>
    <t>16S</t>
  </si>
  <si>
    <t>069SMPL.D#</t>
  </si>
  <si>
    <t>17S</t>
  </si>
  <si>
    <t>070SMPL.D#</t>
  </si>
  <si>
    <t>18S</t>
  </si>
  <si>
    <t>071SMPL.D#</t>
  </si>
  <si>
    <t>19S</t>
  </si>
  <si>
    <t>072SMPL.D#</t>
  </si>
  <si>
    <t>073SMPL.D#</t>
  </si>
  <si>
    <t>074SMPL.D#</t>
  </si>
  <si>
    <t>Q %RSD</t>
  </si>
  <si>
    <t>&gt;100</t>
  </si>
  <si>
    <t>CPS</t>
  </si>
  <si>
    <t>Li/7[#3]</t>
  </si>
  <si>
    <t>Mg/24[#1]</t>
  </si>
  <si>
    <t>Mg/24[#3]</t>
  </si>
  <si>
    <t>Mg/26[#3]</t>
  </si>
  <si>
    <t>Al/27[#1]</t>
  </si>
  <si>
    <t>Al/27[#3]</t>
  </si>
  <si>
    <t>Si/28[#2]</t>
  </si>
  <si>
    <t>K/39[#1]</t>
  </si>
  <si>
    <t>K/39[#3]</t>
  </si>
  <si>
    <t>Ca/40[#2]</t>
  </si>
  <si>
    <t>Ca/43[#1]</t>
  </si>
  <si>
    <t>Ca/43[#3]</t>
  </si>
  <si>
    <t>Ca/44[#1]</t>
  </si>
  <si>
    <t>Ca/44[#3]</t>
  </si>
  <si>
    <t>V/51[#1]</t>
  </si>
  <si>
    <t>V/51[#3]</t>
  </si>
  <si>
    <t>Mn/55[#3]</t>
  </si>
  <si>
    <t>Fe/56[#2]</t>
  </si>
  <si>
    <t>Sr/88[#3]</t>
  </si>
  <si>
    <t>Mo/95[#3]</t>
  </si>
  <si>
    <t>Ba/137[#3]</t>
  </si>
  <si>
    <t>Th/232[#3]</t>
  </si>
  <si>
    <t>U/238[#3]</t>
  </si>
  <si>
    <t>Sc/45[#1]</t>
  </si>
  <si>
    <t>Sc/45[#2]</t>
  </si>
  <si>
    <t>Sc/45[#3]</t>
  </si>
  <si>
    <t>Ge/72[#1]</t>
  </si>
  <si>
    <t>Ge/72[#2]</t>
  </si>
  <si>
    <t>Ge/72[#3]</t>
  </si>
  <si>
    <t>In/115[#3]</t>
  </si>
  <si>
    <t>Te/125[#3]</t>
  </si>
  <si>
    <t>Lu/175[#3]</t>
  </si>
  <si>
    <t>Step</t>
  </si>
  <si>
    <t>r</t>
  </si>
  <si>
    <t>a</t>
  </si>
  <si>
    <t>b(blank)</t>
  </si>
  <si>
    <t>c</t>
  </si>
  <si>
    <t>DL</t>
  </si>
  <si>
    <t>BEC</t>
  </si>
  <si>
    <t>Unit</t>
  </si>
  <si>
    <t>Major-minor-trace method: major element dilution (11/25/20)</t>
  </si>
  <si>
    <t>A check</t>
  </si>
  <si>
    <t>B check</t>
  </si>
  <si>
    <t>NIST1643f_10x</t>
  </si>
  <si>
    <t>Analyte m/z</t>
  </si>
  <si>
    <t>Li/ 7[#3]</t>
  </si>
  <si>
    <t>Mg /  24 [#1]</t>
  </si>
  <si>
    <t>Mg /  24 [#3]</t>
  </si>
  <si>
    <t>Mg /  26 [#3]</t>
  </si>
  <si>
    <t>Al /  27 [#1]</t>
  </si>
  <si>
    <t>Al /  27 [#3]</t>
  </si>
  <si>
    <t>Si /  28 [#2]</t>
  </si>
  <si>
    <t>nr</t>
  </si>
  <si>
    <t>K /  39 [#1]</t>
  </si>
  <si>
    <t>K /  39 [#3]</t>
  </si>
  <si>
    <t>Ca /  40 [#2]</t>
  </si>
  <si>
    <t>Ca /  43 [#1]</t>
  </si>
  <si>
    <t>Ca /  43 [#3]</t>
  </si>
  <si>
    <t>Ca /  44 [#1]</t>
  </si>
  <si>
    <t>Ca /  44 [#3]</t>
  </si>
  <si>
    <t>V /  51 [#1]</t>
  </si>
  <si>
    <t>V /  51 [#3]</t>
  </si>
  <si>
    <t>Mn /  55 [#3]</t>
  </si>
  <si>
    <t>Fe /  56 [#2]</t>
  </si>
  <si>
    <t>Sr /  88 [#3]</t>
  </si>
  <si>
    <t>Mo /  95 [#3]</t>
  </si>
  <si>
    <t>Ba /  137 [#3]</t>
  </si>
  <si>
    <t>Th /  232 [#3]</t>
  </si>
  <si>
    <t>U /  238 [#3]</t>
  </si>
  <si>
    <t>---</t>
  </si>
  <si>
    <t>-----</t>
  </si>
  <si>
    <t>Major-minor-trace method: trace element dilution (11/28/20)</t>
  </si>
  <si>
    <t>ID</t>
  </si>
  <si>
    <t>Sample</t>
  </si>
  <si>
    <t>Locality</t>
  </si>
  <si>
    <t>Tray Position</t>
  </si>
  <si>
    <t>Powder Mass (g)</t>
  </si>
  <si>
    <t>Type</t>
  </si>
  <si>
    <t>Notes</t>
  </si>
  <si>
    <t>M2-a</t>
  </si>
  <si>
    <t>Noonday</t>
  </si>
  <si>
    <t>A1</t>
  </si>
  <si>
    <t>Whole Rock Re-Trench</t>
  </si>
  <si>
    <t>M1-a</t>
  </si>
  <si>
    <t>Keilberg</t>
  </si>
  <si>
    <t>A2</t>
  </si>
  <si>
    <t>~0.024</t>
  </si>
  <si>
    <t>M3-a</t>
  </si>
  <si>
    <t>A3</t>
  </si>
  <si>
    <t>AH WTH 1.2d-a</t>
  </si>
  <si>
    <t>Beck Spring</t>
  </si>
  <si>
    <t>A4</t>
  </si>
  <si>
    <t>S2-a</t>
  </si>
  <si>
    <t>A5</t>
  </si>
  <si>
    <t>M4-a</t>
  </si>
  <si>
    <t>Scout Mtn.</t>
  </si>
  <si>
    <t>A6</t>
  </si>
  <si>
    <t>S5-a</t>
  </si>
  <si>
    <t>Rastof</t>
  </si>
  <si>
    <t>A7</t>
  </si>
  <si>
    <t>Re-Trench</t>
  </si>
  <si>
    <t>Laminations away from dropstone</t>
  </si>
  <si>
    <t>S5-b</t>
  </si>
  <si>
    <t>A8</t>
  </si>
  <si>
    <t>New Trench</t>
  </si>
  <si>
    <t>Laiminations adjacent to dropstone</t>
  </si>
  <si>
    <t>S5-c</t>
  </si>
  <si>
    <t>A9</t>
  </si>
  <si>
    <t>Dropstone</t>
  </si>
  <si>
    <t>TSMNFR 2.0m-a</t>
  </si>
  <si>
    <t>Tindelpina</t>
  </si>
  <si>
    <t>A10</t>
  </si>
  <si>
    <t>TSMNFR 4.5m-a</t>
  </si>
  <si>
    <t>A11</t>
  </si>
  <si>
    <t>TSMNFR 4.5m-b</t>
  </si>
  <si>
    <t>A12</t>
  </si>
  <si>
    <t>light brown laminae</t>
  </si>
  <si>
    <t>TSMNFR 4.5m-c</t>
  </si>
  <si>
    <t>B1</t>
  </si>
  <si>
    <t>dark brown laminae, very breifly hit the light layer beneath trench accidentily</t>
  </si>
  <si>
    <t xml:space="preserve">ND SNR WEM 2.16b-a </t>
  </si>
  <si>
    <t>B2</t>
  </si>
  <si>
    <t>lighter laminae; intersected a few small precipitates</t>
  </si>
  <si>
    <t>ND SNR WEM 2.16b-b</t>
  </si>
  <si>
    <t>B3</t>
  </si>
  <si>
    <t>darker laminae</t>
  </si>
  <si>
    <t>ND SNR WEM 2.16b-c</t>
  </si>
  <si>
    <t>Nooday</t>
  </si>
  <si>
    <t>B4</t>
  </si>
  <si>
    <t>T3-15-18-a</t>
  </si>
  <si>
    <t>Assem</t>
  </si>
  <si>
    <t>B5</t>
  </si>
  <si>
    <t>T3-15-12-a</t>
  </si>
  <si>
    <t>B6</t>
  </si>
  <si>
    <t>T3-15-05b-a</t>
  </si>
  <si>
    <t>B7</t>
  </si>
  <si>
    <t>Name Code</t>
  </si>
  <si>
    <t>Initial Dissolution (DF1)</t>
  </si>
  <si>
    <t>Trace element dilution (DF2)</t>
  </si>
  <si>
    <t>Major element dilution (DF3)</t>
  </si>
  <si>
    <t>Sample ID</t>
  </si>
  <si>
    <t>Sample Name</t>
  </si>
  <si>
    <t>Vial* (g)</t>
  </si>
  <si>
    <t>Smpl (g)</t>
  </si>
  <si>
    <t>transferred smpl (g)</t>
  </si>
  <si>
    <t>3N HNO3 (mL)</t>
  </si>
  <si>
    <t>3N HNO3 (g)</t>
  </si>
  <si>
    <t>Vial + IR (g)</t>
  </si>
  <si>
    <t>Sol Sample (g)</t>
  </si>
  <si>
    <t>DF1(wt)</t>
  </si>
  <si>
    <t>Est. DF1 Ca (ppm)</t>
  </si>
  <si>
    <t>Req'd Dil for 200 ppm Ca</t>
  </si>
  <si>
    <t>DF1 (mL)</t>
  </si>
  <si>
    <t>DF1 (g)</t>
  </si>
  <si>
    <t>DF2 dens (g/mL)</t>
  </si>
  <si>
    <t>Actual DF2 dil factor (vol)</t>
  </si>
  <si>
    <t>Est DF2 Ca (ppm)</t>
  </si>
  <si>
    <t>Req'd Dil for 10 ppm Ca</t>
  </si>
  <si>
    <t>Net DF for DF2</t>
  </si>
  <si>
    <t>DF2 (mL)</t>
  </si>
  <si>
    <t>DF2 (g)</t>
  </si>
  <si>
    <t>DF dens (g/mL)</t>
  </si>
  <si>
    <t>Est DF3 Ca (ppm)</t>
  </si>
  <si>
    <t>Net DF for DF3</t>
  </si>
  <si>
    <t xml:space="preserve">ND SNR WEM 2.1b-a </t>
  </si>
  <si>
    <t>ND SNR WEM 2.1b-b</t>
  </si>
  <si>
    <t>ND SNR WEM 2.1b-c</t>
  </si>
  <si>
    <t>BS</t>
  </si>
  <si>
    <t>Example of 10 mg sample with 20% insol resid (IR)</t>
  </si>
  <si>
    <t>*vial w/o cap wt</t>
  </si>
  <si>
    <t>Ca in CaCO3</t>
  </si>
  <si>
    <t>wt%</t>
  </si>
  <si>
    <t>3M HNO3</t>
  </si>
  <si>
    <t>g/mL</t>
  </si>
  <si>
    <t>Strong acid</t>
  </si>
  <si>
    <t>0.345 M HOAc</t>
  </si>
  <si>
    <t>Weak acid</t>
  </si>
  <si>
    <t>.345N HOAc  (mL)</t>
  </si>
  <si>
    <t>.345N HOAc  (g)</t>
  </si>
  <si>
    <t>sol/tot</t>
  </si>
  <si>
    <t>pipette additions</t>
  </si>
  <si>
    <t>1st addition (g)</t>
  </si>
  <si>
    <t>2nd addition (g)</t>
  </si>
  <si>
    <t>Total DF2 (g)</t>
  </si>
  <si>
    <t>BW</t>
  </si>
  <si>
    <t xml:space="preserve">na </t>
  </si>
  <si>
    <t>3x</t>
  </si>
  <si>
    <t>2x</t>
  </si>
  <si>
    <t>Vials started rotation at 2:18PM. Acid was added between ~1PM-2:05PM</t>
  </si>
  <si>
    <t>first two additions</t>
  </si>
  <si>
    <t>third addition</t>
  </si>
  <si>
    <t>8w</t>
  </si>
  <si>
    <t>Sample (g)</t>
  </si>
  <si>
    <t>Cal (M)</t>
  </si>
  <si>
    <t>Req'd M Acid for 1x diss'n</t>
  </si>
  <si>
    <t>3M HNO3 (mL)</t>
  </si>
  <si>
    <t>3M HNO3 (M)</t>
  </si>
  <si>
    <t>0.345 HOAc (mL)</t>
  </si>
  <si>
    <t>0.345 HOAc (M)</t>
  </si>
  <si>
    <t>10 mg</t>
  </si>
  <si>
    <t>20 mg</t>
  </si>
  <si>
    <t>Sample = CaCO3</t>
  </si>
  <si>
    <t>CaCO3</t>
  </si>
  <si>
    <t>g/m</t>
  </si>
  <si>
    <t>100% HOAc</t>
  </si>
  <si>
    <t>M</t>
  </si>
  <si>
    <t>2% HOAc</t>
  </si>
  <si>
    <t>Lithium</t>
  </si>
  <si>
    <t>Magnesium</t>
  </si>
  <si>
    <t>Aluminum</t>
  </si>
  <si>
    <t>Silicon</t>
  </si>
  <si>
    <t>Potassium</t>
  </si>
  <si>
    <t>Calcium</t>
  </si>
  <si>
    <t>Vanadium</t>
  </si>
  <si>
    <t>Manganese</t>
  </si>
  <si>
    <t>Iron</t>
  </si>
  <si>
    <t>Strontium</t>
  </si>
  <si>
    <t>Molybdenum</t>
  </si>
  <si>
    <t>Barium</t>
  </si>
  <si>
    <t>Thorium</t>
  </si>
  <si>
    <t>Uranium</t>
  </si>
  <si>
    <t>Table for cutting and pasting into the method calibration table</t>
  </si>
  <si>
    <t>Calibration Standards</t>
  </si>
  <si>
    <t>Data:2</t>
  </si>
  <si>
    <t>Li/7[#3]3</t>
  </si>
  <si>
    <t>Mg/24[#1]4</t>
  </si>
  <si>
    <t>Mg/24[#3]5</t>
  </si>
  <si>
    <t>Mg/26[#3]6</t>
  </si>
  <si>
    <t>Al/27[#1]7</t>
  </si>
  <si>
    <t>Al/27[#3]8</t>
  </si>
  <si>
    <t>Si/28[#2]9</t>
  </si>
  <si>
    <t>K/39[#1]10</t>
  </si>
  <si>
    <t>K/39[#3]11</t>
  </si>
  <si>
    <t>Ca/40[#2]12</t>
  </si>
  <si>
    <t>Ca/43[#1]13</t>
  </si>
  <si>
    <t>Ca/43[#3]14</t>
  </si>
  <si>
    <t>Ca/44[#1]15</t>
  </si>
  <si>
    <t>Ca/44[#3]16</t>
  </si>
  <si>
    <t>V/51[#1]17</t>
  </si>
  <si>
    <t>V/51[#3]18</t>
  </si>
  <si>
    <t>Mn/55[#3]19</t>
  </si>
  <si>
    <t>Fe/56[#2]20</t>
  </si>
  <si>
    <t>Sr/88[#3]21</t>
  </si>
  <si>
    <t>Mo/95[#3]22</t>
  </si>
  <si>
    <t>Ba/137[#3]23</t>
  </si>
  <si>
    <t>Th/232[#3]24</t>
  </si>
  <si>
    <t>U/238[#3]25</t>
  </si>
  <si>
    <t>Data:26</t>
  </si>
  <si>
    <t>Li/7[#3]27</t>
  </si>
  <si>
    <t>Mg/24[#1]28</t>
  </si>
  <si>
    <t>Mg/24[#3]29</t>
  </si>
  <si>
    <t>Mg/26[#3]30</t>
  </si>
  <si>
    <t>Al/27[#1]31</t>
  </si>
  <si>
    <t>Al/27[#3]32</t>
  </si>
  <si>
    <t>Si/28[#2]33</t>
  </si>
  <si>
    <t>K/39[#1]34</t>
  </si>
  <si>
    <t>K/39[#3]35</t>
  </si>
  <si>
    <t>Ca/40[#2]36</t>
  </si>
  <si>
    <t>Ca/43[#1]37</t>
  </si>
  <si>
    <t>Ca/43[#3]38</t>
  </si>
  <si>
    <t>Ca/44[#1]39</t>
  </si>
  <si>
    <t>Ca/44[#3]40</t>
  </si>
  <si>
    <t>V/51[#1]41</t>
  </si>
  <si>
    <t>V/51[#3]42</t>
  </si>
  <si>
    <t>Mn/55[#3]43</t>
  </si>
  <si>
    <t>Fe/56[#2]44</t>
  </si>
  <si>
    <t>Sr/88[#3]45</t>
  </si>
  <si>
    <t>Mo/95[#3]46</t>
  </si>
  <si>
    <t>Ba/137[#3]47</t>
  </si>
  <si>
    <t>Th/232[#3]48</t>
  </si>
  <si>
    <t>U/238[#3]49</t>
  </si>
  <si>
    <t>Fit (rho)</t>
  </si>
  <si>
    <t>Blank (2% HNO3) Replicates</t>
  </si>
  <si>
    <t>avg</t>
  </si>
  <si>
    <t>stdev</t>
  </si>
  <si>
    <t>n</t>
  </si>
  <si>
    <t>tinv</t>
  </si>
  <si>
    <t>LOD</t>
  </si>
  <si>
    <t>actual</t>
  </si>
  <si>
    <t>avg/actual</t>
  </si>
  <si>
    <t>recovery</t>
  </si>
  <si>
    <t>QC3 NIST1643f10X Replicates</t>
  </si>
  <si>
    <t>good</t>
  </si>
  <si>
    <t>v good</t>
  </si>
  <si>
    <t>okay</t>
  </si>
  <si>
    <t>N/A</t>
  </si>
  <si>
    <t>poor</t>
  </si>
  <si>
    <t>AVG QRSD</t>
  </si>
  <si>
    <t>Measured Unknowns</t>
  </si>
  <si>
    <t>QC2 Replicates</t>
  </si>
  <si>
    <t>QC1 Replicates</t>
  </si>
  <si>
    <t>Below LOD</t>
  </si>
  <si>
    <t>Above L6</t>
  </si>
  <si>
    <t>Median</t>
  </si>
  <si>
    <t xml:space="preserve">Max </t>
  </si>
  <si>
    <t>Min</t>
  </si>
  <si>
    <t>Dilution Factor Adjusted Concentrations (ppb)</t>
  </si>
  <si>
    <t>Dilution Factor</t>
  </si>
  <si>
    <t>Vial</t>
  </si>
  <si>
    <t>Fit (rho):</t>
  </si>
  <si>
    <t>v goog</t>
  </si>
  <si>
    <t>Ca values do not overlap calibration range at all</t>
  </si>
  <si>
    <t>Trace</t>
  </si>
  <si>
    <t>Above Calibration range</t>
  </si>
  <si>
    <t>Compiled Resultsb (ppb)</t>
  </si>
  <si>
    <t>Trace Dilution Results (ppb)</t>
  </si>
  <si>
    <t>Major Dilution Results (ppb)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</si>
</sst>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#,##0.000"/>
    <numFmt numFmtId="168" formatCode="_(* #,##0.0_);_(* \(#,##0.0\);_(* &quot;-&quot;??_);_(@_)"/>
    <numFmt numFmtId="169" formatCode="_(* #,##0.0000_);_(* \(#,##0.0000\);_(* &quot;-&quot;??_);_(@_)"/>
    <numFmt numFmtId="170" formatCode="0.0000"/>
    <numFmt numFmtId="171" formatCode="0.0000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 (Body)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1">
    <xf numFmtId="0" fontId="0" fillId="0" borderId="0" xfId="0"/>
    <xf numFmtId="164" fontId="0" fillId="0" borderId="0" xfId="1" applyNumberFormat="1" applyFont="1"/>
    <xf numFmtId="0" fontId="2" fillId="0" borderId="0" xfId="0" applyFont="1"/>
    <xf numFmtId="2" fontId="0" fillId="0" borderId="0" xfId="0" applyNumberForma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1" applyNumberFormat="1" applyFont="1" applyFill="1" applyBorder="1"/>
    <xf numFmtId="0" fontId="6" fillId="2" borderId="1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2" fontId="0" fillId="3" borderId="0" xfId="0" applyNumberFormat="1" applyFill="1"/>
    <xf numFmtId="0" fontId="7" fillId="0" borderId="3" xfId="0" applyFont="1" applyBorder="1"/>
    <xf numFmtId="0" fontId="7" fillId="0" borderId="4" xfId="0" applyFont="1" applyBorder="1"/>
    <xf numFmtId="43" fontId="0" fillId="2" borderId="0" xfId="0" applyNumberFormat="1" applyFill="1"/>
    <xf numFmtId="43" fontId="0" fillId="0" borderId="0" xfId="0" applyNumberForma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0" fontId="6" fillId="4" borderId="1" xfId="0" applyFont="1" applyFill="1" applyBorder="1"/>
    <xf numFmtId="0" fontId="0" fillId="0" borderId="3" xfId="0" applyBorder="1"/>
    <xf numFmtId="0" fontId="0" fillId="4" borderId="0" xfId="0" applyFill="1"/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0" fillId="3" borderId="1" xfId="0" applyFill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6" fillId="3" borderId="1" xfId="0" applyFont="1" applyFill="1" applyBorder="1"/>
    <xf numFmtId="0" fontId="0" fillId="3" borderId="0" xfId="0" applyFill="1"/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2" fontId="0" fillId="5" borderId="1" xfId="0" applyNumberFormat="1" applyFill="1" applyBorder="1"/>
    <xf numFmtId="0" fontId="6" fillId="5" borderId="1" xfId="0" applyFon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0" fillId="7" borderId="1" xfId="0" applyFill="1" applyBorder="1"/>
    <xf numFmtId="14" fontId="0" fillId="7" borderId="1" xfId="0" applyNumberFormat="1" applyFill="1" applyBorder="1"/>
    <xf numFmtId="0" fontId="0" fillId="7" borderId="1" xfId="0" applyFill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65" fontId="0" fillId="0" borderId="0" xfId="0" applyNumberFormat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8" borderId="0" xfId="0" applyFill="1"/>
    <xf numFmtId="0" fontId="2" fillId="8" borderId="0" xfId="0" applyFont="1" applyFill="1"/>
    <xf numFmtId="0" fontId="0" fillId="0" borderId="11" xfId="0" applyBorder="1"/>
    <xf numFmtId="0" fontId="0" fillId="0" borderId="12" xfId="0" applyBorder="1"/>
    <xf numFmtId="0" fontId="3" fillId="0" borderId="0" xfId="0" applyFont="1"/>
    <xf numFmtId="0" fontId="0" fillId="0" borderId="13" xfId="0" applyBorder="1"/>
    <xf numFmtId="0" fontId="0" fillId="0" borderId="14" xfId="0" applyBorder="1"/>
    <xf numFmtId="165" fontId="0" fillId="0" borderId="14" xfId="0" applyNumberFormat="1" applyBorder="1"/>
    <xf numFmtId="165" fontId="5" fillId="0" borderId="15" xfId="0" applyNumberFormat="1" applyFont="1" applyBorder="1"/>
    <xf numFmtId="0" fontId="0" fillId="0" borderId="16" xfId="0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0" xfId="0" applyFont="1"/>
    <xf numFmtId="0" fontId="11" fillId="0" borderId="0" xfId="0" applyFont="1"/>
    <xf numFmtId="164" fontId="11" fillId="0" borderId="0" xfId="1" applyNumberFormat="1" applyFont="1"/>
    <xf numFmtId="165" fontId="5" fillId="0" borderId="0" xfId="0" applyNumberFormat="1" applyFont="1"/>
    <xf numFmtId="0" fontId="11" fillId="0" borderId="2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2" borderId="0" xfId="0" applyFont="1" applyFill="1"/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2" fontId="0" fillId="0" borderId="0" xfId="0" applyNumberFormat="1" applyAlignment="1">
      <alignment horizontal="center" wrapText="1"/>
    </xf>
    <xf numFmtId="166" fontId="11" fillId="0" borderId="20" xfId="1" applyNumberFormat="1" applyFont="1" applyBorder="1"/>
    <xf numFmtId="166" fontId="11" fillId="0" borderId="21" xfId="1" applyNumberFormat="1" applyFont="1" applyFill="1" applyBorder="1"/>
    <xf numFmtId="2" fontId="11" fillId="0" borderId="0" xfId="1" applyNumberFormat="1" applyFont="1" applyFill="1" applyBorder="1"/>
    <xf numFmtId="167" fontId="11" fillId="0" borderId="0" xfId="0" applyNumberFormat="1" applyFont="1"/>
    <xf numFmtId="164" fontId="11" fillId="0" borderId="0" xfId="1" applyNumberFormat="1" applyFont="1" applyFill="1"/>
    <xf numFmtId="167" fontId="11" fillId="2" borderId="0" xfId="0" applyNumberFormat="1" applyFont="1" applyFill="1"/>
    <xf numFmtId="166" fontId="11" fillId="3" borderId="20" xfId="1" applyNumberFormat="1" applyFont="1" applyFill="1" applyBorder="1"/>
    <xf numFmtId="168" fontId="0" fillId="0" borderId="0" xfId="0" applyNumberFormat="1"/>
    <xf numFmtId="165" fontId="5" fillId="0" borderId="22" xfId="0" applyNumberFormat="1" applyFont="1" applyBorder="1"/>
    <xf numFmtId="0" fontId="0" fillId="0" borderId="0" xfId="0" applyAlignment="1">
      <alignment horizontal="left"/>
    </xf>
    <xf numFmtId="0" fontId="12" fillId="0" borderId="0" xfId="0" applyFont="1"/>
    <xf numFmtId="166" fontId="11" fillId="0" borderId="0" xfId="1" applyNumberFormat="1" applyFont="1" applyFill="1" applyBorder="1"/>
    <xf numFmtId="43" fontId="0" fillId="9" borderId="0" xfId="1" applyFont="1" applyFill="1"/>
    <xf numFmtId="43" fontId="0" fillId="0" borderId="0" xfId="1" applyFont="1"/>
    <xf numFmtId="0" fontId="0" fillId="9" borderId="0" xfId="0" applyFill="1"/>
    <xf numFmtId="0" fontId="11" fillId="0" borderId="24" xfId="0" applyFont="1" applyBorder="1"/>
    <xf numFmtId="166" fontId="11" fillId="3" borderId="25" xfId="1" applyNumberFormat="1" applyFont="1" applyFill="1" applyBorder="1"/>
    <xf numFmtId="166" fontId="11" fillId="0" borderId="23" xfId="1" applyNumberFormat="1" applyFont="1" applyFill="1" applyBorder="1"/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169" fontId="0" fillId="0" borderId="0" xfId="0" applyNumberFormat="1"/>
    <xf numFmtId="0" fontId="0" fillId="10" borderId="0" xfId="0" applyFill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0" fillId="11" borderId="0" xfId="0" applyFill="1"/>
    <xf numFmtId="11" fontId="0" fillId="0" borderId="0" xfId="0" applyNumberFormat="1"/>
    <xf numFmtId="170" fontId="14" fillId="0" borderId="0" xfId="0" applyNumberFormat="1" applyFont="1"/>
    <xf numFmtId="0" fontId="0" fillId="13" borderId="0" xfId="0" applyFill="1"/>
    <xf numFmtId="170" fontId="6" fillId="0" borderId="0" xfId="0" applyNumberFormat="1" applyFont="1"/>
    <xf numFmtId="170" fontId="6" fillId="14" borderId="0" xfId="0" applyNumberFormat="1" applyFont="1" applyFill="1" applyAlignment="1">
      <alignment horizontal="center"/>
    </xf>
    <xf numFmtId="170" fontId="6" fillId="10" borderId="0" xfId="0" applyNumberFormat="1" applyFont="1" applyFill="1" applyAlignment="1">
      <alignment horizontal="center"/>
    </xf>
    <xf numFmtId="170" fontId="6" fillId="12" borderId="0" xfId="0" applyNumberFormat="1" applyFont="1" applyFill="1" applyAlignment="1">
      <alignment horizontal="center"/>
    </xf>
    <xf numFmtId="0" fontId="0" fillId="15" borderId="0" xfId="0" applyNumberFormat="1" applyFill="1" applyBorder="1"/>
    <xf numFmtId="170" fontId="0" fillId="0" borderId="0" xfId="0" applyNumberFormat="1"/>
    <xf numFmtId="0" fontId="0" fillId="16" borderId="0" xfId="0" applyNumberFormat="1" applyFill="1" applyBorder="1"/>
    <xf numFmtId="0" fontId="0" fillId="17" borderId="0" xfId="0" applyNumberFormat="1" applyFill="1" applyBorder="1"/>
    <xf numFmtId="0" fontId="0" fillId="18" borderId="0" xfId="0" applyNumberFormat="1" applyFill="1" applyBorder="1"/>
    <xf numFmtId="0" fontId="0" fillId="0" borderId="0" xfId="0" applyNumberFormat="1"/>
    <xf numFmtId="0" fontId="0" fillId="0" borderId="0" xfId="0" applyFill="1"/>
    <xf numFmtId="0" fontId="15" fillId="0" borderId="0" xfId="0" applyFont="1" applyAlignment="1"/>
    <xf numFmtId="0" fontId="0" fillId="0" borderId="0" xfId="0" applyFont="1" applyAlignment="1"/>
    <xf numFmtId="0" fontId="16" fillId="0" borderId="0" xfId="0" applyFont="1" applyAlignment="1"/>
    <xf numFmtId="0" fontId="17" fillId="19" borderId="0" xfId="0" applyFont="1" applyFill="1" applyAlignment="1">
      <alignment horizontal="left"/>
    </xf>
    <xf numFmtId="165" fontId="0" fillId="2" borderId="0" xfId="0" applyNumberFormat="1" applyFill="1"/>
    <xf numFmtId="165" fontId="0" fillId="4" borderId="0" xfId="0" applyNumberFormat="1" applyFill="1"/>
    <xf numFmtId="165" fontId="0" fillId="0" borderId="0" xfId="0" applyNumberFormat="1" applyAlignment="1">
      <alignment horizontal="center" wrapText="1"/>
    </xf>
    <xf numFmtId="171" fontId="18" fillId="0" borderId="22" xfId="0" applyNumberFormat="1" applyFont="1" applyBorder="1"/>
    <xf numFmtId="171" fontId="18" fillId="0" borderId="0" xfId="0" applyNumberFormat="1" applyFont="1" applyBorder="1"/>
    <xf numFmtId="0" fontId="18" fillId="0" borderId="22" xfId="0" applyFont="1" applyBorder="1"/>
    <xf numFmtId="171" fontId="0" fillId="0" borderId="0" xfId="0" applyNumberFormat="1"/>
    <xf numFmtId="165" fontId="0" fillId="0" borderId="0" xfId="0" applyNumberFormat="1" applyAlignment="1">
      <alignment horizontal="center"/>
    </xf>
    <xf numFmtId="170" fontId="0" fillId="5" borderId="0" xfId="0" applyNumberFormat="1" applyFill="1"/>
    <xf numFmtId="0" fontId="18" fillId="0" borderId="3" xfId="0" applyFont="1" applyBorder="1"/>
    <xf numFmtId="170" fontId="8" fillId="0" borderId="26" xfId="0" applyNumberFormat="1" applyFont="1" applyFill="1" applyBorder="1" applyAlignment="1">
      <alignment horizontal="left"/>
    </xf>
    <xf numFmtId="0" fontId="18" fillId="0" borderId="4" xfId="0" applyFont="1" applyBorder="1"/>
    <xf numFmtId="170" fontId="8" fillId="0" borderId="27" xfId="0" applyNumberFormat="1" applyFont="1" applyFill="1" applyBorder="1" applyAlignment="1">
      <alignment horizontal="center"/>
    </xf>
    <xf numFmtId="170" fontId="0" fillId="13" borderId="0" xfId="0" applyNumberFormat="1" applyFill="1"/>
    <xf numFmtId="170" fontId="8" fillId="0" borderId="28" xfId="0" applyNumberFormat="1" applyFont="1" applyFill="1" applyBorder="1" applyAlignment="1">
      <alignment horizontal="center"/>
    </xf>
    <xf numFmtId="0" fontId="0" fillId="5" borderId="0" xfId="0" applyFill="1"/>
    <xf numFmtId="0" fontId="0" fillId="0" borderId="17" xfId="0" applyBorder="1"/>
    <xf numFmtId="0" fontId="0" fillId="0" borderId="29" xfId="0" applyBorder="1"/>
    <xf numFmtId="0" fontId="0" fillId="0" borderId="18" xfId="0" applyBorder="1"/>
    <xf numFmtId="0" fontId="0" fillId="0" borderId="24" xfId="0" applyBorder="1"/>
    <xf numFmtId="0" fontId="0" fillId="0" borderId="30" xfId="0" applyBorder="1"/>
    <xf numFmtId="0" fontId="0" fillId="0" borderId="25" xfId="0" applyBorder="1"/>
    <xf numFmtId="171" fontId="0" fillId="0" borderId="0" xfId="0" applyNumberFormat="1" applyAlignment="1">
      <alignment horizontal="center" wrapText="1"/>
    </xf>
    <xf numFmtId="171" fontId="0" fillId="0" borderId="0" xfId="0" applyNumberFormat="1" applyFill="1"/>
    <xf numFmtId="170" fontId="0" fillId="0" borderId="22" xfId="0" applyNumberFormat="1" applyBorder="1"/>
    <xf numFmtId="171" fontId="0" fillId="2" borderId="0" xfId="0" applyNumberFormat="1" applyFill="1"/>
    <xf numFmtId="171" fontId="0" fillId="4" borderId="0" xfId="0" applyNumberFormat="1" applyFill="1"/>
    <xf numFmtId="0" fontId="14" fillId="0" borderId="0" xfId="0" applyFont="1"/>
    <xf numFmtId="0" fontId="0" fillId="0" borderId="31" xfId="0" applyBorder="1"/>
    <xf numFmtId="0" fontId="14" fillId="0" borderId="30" xfId="0" applyFont="1" applyBorder="1"/>
    <xf numFmtId="170" fontId="14" fillId="0" borderId="30" xfId="0" applyNumberFormat="1" applyFont="1" applyBorder="1"/>
    <xf numFmtId="0" fontId="0" fillId="17" borderId="0" xfId="0" applyFill="1"/>
    <xf numFmtId="0" fontId="0" fillId="20" borderId="0" xfId="0" applyFill="1"/>
    <xf numFmtId="0" fontId="0" fillId="10" borderId="0" xfId="0" applyFill="1"/>
    <xf numFmtId="0" fontId="0" fillId="21" borderId="0" xfId="0" applyFill="1"/>
    <xf numFmtId="0" fontId="0" fillId="22" borderId="32" xfId="0" applyFill="1" applyBorder="1"/>
    <xf numFmtId="0" fontId="0" fillId="21" borderId="33" xfId="0" applyFill="1" applyBorder="1"/>
    <xf numFmtId="0" fontId="0" fillId="21" borderId="35" xfId="0" applyFill="1" applyBorder="1"/>
    <xf numFmtId="0" fontId="0" fillId="21" borderId="32" xfId="0" applyFill="1" applyBorder="1"/>
    <xf numFmtId="0" fontId="0" fillId="21" borderId="36" xfId="0" applyFill="1" applyBorder="1"/>
    <xf numFmtId="0" fontId="0" fillId="22" borderId="36" xfId="0" applyFill="1" applyBorder="1"/>
    <xf numFmtId="0" fontId="0" fillId="21" borderId="37" xfId="0" applyFill="1" applyBorder="1"/>
    <xf numFmtId="0" fontId="0" fillId="21" borderId="38" xfId="0" applyFill="1" applyBorder="1"/>
    <xf numFmtId="0" fontId="0" fillId="22" borderId="39" xfId="0" applyFill="1" applyBorder="1"/>
    <xf numFmtId="0" fontId="0" fillId="21" borderId="39" xfId="0" applyFill="1" applyBorder="1"/>
    <xf numFmtId="0" fontId="0" fillId="21" borderId="34" xfId="0" applyFill="1" applyBorder="1"/>
    <xf numFmtId="0" fontId="0" fillId="21" borderId="2" xfId="0" applyFill="1" applyBorder="1"/>
    <xf numFmtId="0" fontId="0" fillId="22" borderId="2" xfId="0" applyFill="1" applyBorder="1"/>
    <xf numFmtId="0" fontId="0" fillId="21" borderId="21" xfId="0" applyFill="1" applyBorder="1"/>
    <xf numFmtId="0" fontId="0" fillId="22" borderId="21" xfId="0" applyFill="1" applyBorder="1"/>
    <xf numFmtId="0" fontId="0" fillId="21" borderId="41" xfId="0" applyFill="1" applyBorder="1"/>
    <xf numFmtId="0" fontId="0" fillId="22" borderId="41" xfId="0" applyFill="1" applyBorder="1"/>
    <xf numFmtId="0" fontId="0" fillId="21" borderId="40" xfId="0" applyFill="1" applyBorder="1"/>
    <xf numFmtId="0" fontId="0" fillId="21" borderId="42" xfId="0" applyFill="1" applyBorder="1"/>
    <xf numFmtId="1" fontId="0" fillId="17" borderId="0" xfId="0" applyNumberFormat="1" applyFill="1"/>
    <xf numFmtId="1" fontId="0" fillId="0" borderId="0" xfId="0" applyNumberFormat="1"/>
    <xf numFmtId="1" fontId="0" fillId="20" borderId="0" xfId="0" applyNumberFormat="1" applyFill="1"/>
    <xf numFmtId="14" fontId="0" fillId="0" borderId="0" xfId="0" applyNumberFormat="1" applyFill="1"/>
    <xf numFmtId="20" fontId="0" fillId="0" borderId="0" xfId="0" applyNumberFormat="1" applyFill="1"/>
    <xf numFmtId="1" fontId="0" fillId="0" borderId="0" xfId="0" applyNumberFormat="1" applyFill="1"/>
    <xf numFmtId="0" fontId="0" fillId="21" borderId="43" xfId="0" applyFill="1" applyBorder="1"/>
    <xf numFmtId="0" fontId="0" fillId="21" borderId="44" xfId="0" applyFill="1" applyBorder="1"/>
    <xf numFmtId="0" fontId="0" fillId="21" borderId="45" xfId="0" applyFill="1" applyBorder="1"/>
    <xf numFmtId="1" fontId="0" fillId="0" borderId="32" xfId="0" applyNumberFormat="1" applyBorder="1"/>
    <xf numFmtId="1" fontId="0" fillId="0" borderId="36" xfId="0" applyNumberFormat="1" applyBorder="1"/>
    <xf numFmtId="1" fontId="0" fillId="17" borderId="36" xfId="0" applyNumberFormat="1" applyFill="1" applyBorder="1"/>
    <xf numFmtId="1" fontId="0" fillId="0" borderId="33" xfId="0" applyNumberFormat="1" applyBorder="1"/>
    <xf numFmtId="1" fontId="0" fillId="20" borderId="36" xfId="0" applyNumberFormat="1" applyFill="1" applyBorder="1"/>
    <xf numFmtId="1" fontId="0" fillId="20" borderId="32" xfId="0" applyNumberFormat="1" applyFill="1" applyBorder="1"/>
    <xf numFmtId="1" fontId="0" fillId="17" borderId="33" xfId="0" applyNumberFormat="1" applyFill="1" applyBorder="1"/>
    <xf numFmtId="2" fontId="0" fillId="17" borderId="0" xfId="0" applyNumberFormat="1" applyFill="1"/>
    <xf numFmtId="2" fontId="0" fillId="0" borderId="32" xfId="0" applyNumberFormat="1" applyBorder="1"/>
    <xf numFmtId="2" fontId="0" fillId="20" borderId="32" xfId="0" applyNumberFormat="1" applyFill="1" applyBorder="1"/>
    <xf numFmtId="2" fontId="0" fillId="0" borderId="36" xfId="0" applyNumberFormat="1" applyBorder="1"/>
    <xf numFmtId="2" fontId="0" fillId="20" borderId="36" xfId="0" applyNumberFormat="1" applyFill="1" applyBorder="1"/>
    <xf numFmtId="2" fontId="0" fillId="17" borderId="36" xfId="0" applyNumberFormat="1" applyFill="1" applyBorder="1"/>
    <xf numFmtId="2" fontId="0" fillId="0" borderId="33" xfId="0" applyNumberFormat="1" applyBorder="1"/>
    <xf numFmtId="2" fontId="0" fillId="20" borderId="0" xfId="0" applyNumberFormat="1" applyFill="1"/>
    <xf numFmtId="2" fontId="0" fillId="17" borderId="33" xfId="0" applyNumberFormat="1" applyFill="1" applyBorder="1"/>
    <xf numFmtId="0" fontId="3" fillId="0" borderId="0" xfId="0" applyFont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7">
    <dxf>
      <fill>
        <patternFill>
          <bgColor theme="4"/>
        </patternFill>
      </fill>
    </dxf>
    <dxf>
      <fill>
        <patternFill>
          <bgColor theme="5"/>
        </patternFill>
      </fill>
    </dxf>
    <dxf>
      <numFmt numFmtId="25" formatCode="h:mm"/>
    </dxf>
    <dxf>
      <numFmt numFmtId="19" formatCode="m/d/yyyy"/>
    </dxf>
    <dxf>
      <numFmt numFmtId="0" formatCode="General"/>
    </dxf>
    <dxf>
      <numFmt numFmtId="25" formatCode="h:mm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Nate/Jobs/GEO%20391/2020/Cap%20Carbonate%20Class%20Project/Dissolution-and-Dilution-Workbook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id vial stuff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J73" totalsRowShown="0">
  <autoFilter ref="A2:CJ73" xr:uid="{00000000-0009-0000-0100-000001000000}"/>
  <sortState xmlns:xlrd2="http://schemas.microsoft.com/office/spreadsheetml/2017/richdata2" ref="A3:CJ73">
    <sortCondition ref="B2:B73"/>
  </sortState>
  <tableColumns count="88">
    <tableColumn id="1" xr3:uid="{00000000-0010-0000-0000-000001000000}" name="Folder:"/>
    <tableColumn id="2" xr3:uid="{00000000-0010-0000-0000-000002000000}" name="Sample:"/>
    <tableColumn id="3" xr3:uid="{00000000-0010-0000-0000-000003000000}" name="Misc Info:"/>
    <tableColumn id="4" xr3:uid="{00000000-0010-0000-0000-000004000000}" name="Date:" dataDxfId="6"/>
    <tableColumn id="5" xr3:uid="{00000000-0010-0000-0000-000005000000}" name="Time:" dataDxfId="5"/>
    <tableColumn id="6" xr3:uid="{00000000-0010-0000-0000-000006000000}" name="ALS Vial:"/>
    <tableColumn id="7" xr3:uid="{00000000-0010-0000-0000-000007000000}" name="Method:"/>
    <tableColumn id="8" xr3:uid="{00000000-0010-0000-0000-000008000000}" name="Data:"/>
    <tableColumn id="9" xr3:uid="{00000000-0010-0000-0000-000009000000}" name="Li/7[#3]"/>
    <tableColumn id="10" xr3:uid="{00000000-0010-0000-0000-00000A000000}" name="Mg/24[#1]"/>
    <tableColumn id="11" xr3:uid="{00000000-0010-0000-0000-00000B000000}" name="Mg/24[#3]"/>
    <tableColumn id="12" xr3:uid="{00000000-0010-0000-0000-00000C000000}" name="Mg/26[#3]"/>
    <tableColumn id="13" xr3:uid="{00000000-0010-0000-0000-00000D000000}" name="Al/27[#1]"/>
    <tableColumn id="14" xr3:uid="{00000000-0010-0000-0000-00000E000000}" name="Al/27[#3]"/>
    <tableColumn id="15" xr3:uid="{00000000-0010-0000-0000-00000F000000}" name="Si/28[#2]"/>
    <tableColumn id="16" xr3:uid="{00000000-0010-0000-0000-000010000000}" name="K/39[#1]"/>
    <tableColumn id="17" xr3:uid="{00000000-0010-0000-0000-000011000000}" name="K/39[#3]"/>
    <tableColumn id="18" xr3:uid="{00000000-0010-0000-0000-000012000000}" name="Ca/40[#2]"/>
    <tableColumn id="19" xr3:uid="{00000000-0010-0000-0000-000013000000}" name="Ca/43[#1]"/>
    <tableColumn id="20" xr3:uid="{00000000-0010-0000-0000-000014000000}" name="Ca/43[#3]"/>
    <tableColumn id="21" xr3:uid="{00000000-0010-0000-0000-000015000000}" name="Ca/44[#1]"/>
    <tableColumn id="22" xr3:uid="{00000000-0010-0000-0000-000016000000}" name="Ca/44[#3]"/>
    <tableColumn id="23" xr3:uid="{00000000-0010-0000-0000-000017000000}" name="V/51[#1]"/>
    <tableColumn id="24" xr3:uid="{00000000-0010-0000-0000-000018000000}" name="V/51[#3]"/>
    <tableColumn id="25" xr3:uid="{00000000-0010-0000-0000-000019000000}" name="Mn/55[#3]"/>
    <tableColumn id="26" xr3:uid="{00000000-0010-0000-0000-00001A000000}" name="Fe/56[#2]"/>
    <tableColumn id="27" xr3:uid="{00000000-0010-0000-0000-00001B000000}" name="Sr/88[#3]"/>
    <tableColumn id="28" xr3:uid="{00000000-0010-0000-0000-00001C000000}" name="Mo/95[#3]"/>
    <tableColumn id="29" xr3:uid="{00000000-0010-0000-0000-00001D000000}" name="Ba/137[#3]"/>
    <tableColumn id="30" xr3:uid="{00000000-0010-0000-0000-00001E000000}" name="Th/232[#3]"/>
    <tableColumn id="31" xr3:uid="{00000000-0010-0000-0000-00001F000000}" name="U/238[#3]"/>
    <tableColumn id="32" xr3:uid="{00000000-0010-0000-0000-000020000000}" name="Data:2"/>
    <tableColumn id="33" xr3:uid="{00000000-0010-0000-0000-000021000000}" name="Li/7[#3]3"/>
    <tableColumn id="34" xr3:uid="{00000000-0010-0000-0000-000022000000}" name="Mg/24[#1]4"/>
    <tableColumn id="35" xr3:uid="{00000000-0010-0000-0000-000023000000}" name="Mg/24[#3]5"/>
    <tableColumn id="36" xr3:uid="{00000000-0010-0000-0000-000024000000}" name="Mg/26[#3]6"/>
    <tableColumn id="37" xr3:uid="{00000000-0010-0000-0000-000025000000}" name="Al/27[#1]7"/>
    <tableColumn id="38" xr3:uid="{00000000-0010-0000-0000-000026000000}" name="Al/27[#3]8"/>
    <tableColumn id="39" xr3:uid="{00000000-0010-0000-0000-000027000000}" name="Si/28[#2]9"/>
    <tableColumn id="40" xr3:uid="{00000000-0010-0000-0000-000028000000}" name="K/39[#1]10"/>
    <tableColumn id="41" xr3:uid="{00000000-0010-0000-0000-000029000000}" name="K/39[#3]11"/>
    <tableColumn id="42" xr3:uid="{00000000-0010-0000-0000-00002A000000}" name="Ca/40[#2]12"/>
    <tableColumn id="43" xr3:uid="{00000000-0010-0000-0000-00002B000000}" name="Ca/43[#1]13"/>
    <tableColumn id="44" xr3:uid="{00000000-0010-0000-0000-00002C000000}" name="Ca/43[#3]14"/>
    <tableColumn id="45" xr3:uid="{00000000-0010-0000-0000-00002D000000}" name="Ca/44[#1]15"/>
    <tableColumn id="46" xr3:uid="{00000000-0010-0000-0000-00002E000000}" name="Ca/44[#3]16"/>
    <tableColumn id="47" xr3:uid="{00000000-0010-0000-0000-00002F000000}" name="V/51[#1]17"/>
    <tableColumn id="48" xr3:uid="{00000000-0010-0000-0000-000030000000}" name="V/51[#3]18"/>
    <tableColumn id="49" xr3:uid="{00000000-0010-0000-0000-000031000000}" name="Mn/55[#3]19"/>
    <tableColumn id="50" xr3:uid="{00000000-0010-0000-0000-000032000000}" name="Fe/56[#2]20"/>
    <tableColumn id="51" xr3:uid="{00000000-0010-0000-0000-000033000000}" name="Sr/88[#3]21"/>
    <tableColumn id="52" xr3:uid="{00000000-0010-0000-0000-000034000000}" name="Mo/95[#3]22"/>
    <tableColumn id="53" xr3:uid="{00000000-0010-0000-0000-000035000000}" name="Ba/137[#3]23"/>
    <tableColumn id="54" xr3:uid="{00000000-0010-0000-0000-000036000000}" name="Th/232[#3]24"/>
    <tableColumn id="55" xr3:uid="{00000000-0010-0000-0000-000037000000}" name="U/238[#3]25"/>
    <tableColumn id="56" xr3:uid="{00000000-0010-0000-0000-000038000000}" name="Data:26"/>
    <tableColumn id="57" xr3:uid="{00000000-0010-0000-0000-000039000000}" name="Li/7[#3]27"/>
    <tableColumn id="58" xr3:uid="{00000000-0010-0000-0000-00003A000000}" name="Mg/24[#1]28"/>
    <tableColumn id="59" xr3:uid="{00000000-0010-0000-0000-00003B000000}" name="Mg/24[#3]29"/>
    <tableColumn id="60" xr3:uid="{00000000-0010-0000-0000-00003C000000}" name="Mg/26[#3]30"/>
    <tableColumn id="61" xr3:uid="{00000000-0010-0000-0000-00003D000000}" name="Al/27[#1]31"/>
    <tableColumn id="62" xr3:uid="{00000000-0010-0000-0000-00003E000000}" name="Al/27[#3]32"/>
    <tableColumn id="63" xr3:uid="{00000000-0010-0000-0000-00003F000000}" name="Si/28[#2]33"/>
    <tableColumn id="64" xr3:uid="{00000000-0010-0000-0000-000040000000}" name="K/39[#1]34"/>
    <tableColumn id="65" xr3:uid="{00000000-0010-0000-0000-000041000000}" name="K/39[#3]35"/>
    <tableColumn id="66" xr3:uid="{00000000-0010-0000-0000-000042000000}" name="Ca/40[#2]36"/>
    <tableColumn id="67" xr3:uid="{00000000-0010-0000-0000-000043000000}" name="Ca/43[#1]37"/>
    <tableColumn id="68" xr3:uid="{00000000-0010-0000-0000-000044000000}" name="Ca/43[#3]38"/>
    <tableColumn id="69" xr3:uid="{00000000-0010-0000-0000-000045000000}" name="Ca/44[#1]39"/>
    <tableColumn id="70" xr3:uid="{00000000-0010-0000-0000-000046000000}" name="Ca/44[#3]40"/>
    <tableColumn id="71" xr3:uid="{00000000-0010-0000-0000-000047000000}" name="Sc/45[#1]"/>
    <tableColumn id="72" xr3:uid="{00000000-0010-0000-0000-000048000000}" name="Sc/45[#2]"/>
    <tableColumn id="73" xr3:uid="{00000000-0010-0000-0000-000049000000}" name="Sc/45[#3]"/>
    <tableColumn id="74" xr3:uid="{00000000-0010-0000-0000-00004A000000}" name="V/51[#1]41"/>
    <tableColumn id="75" xr3:uid="{00000000-0010-0000-0000-00004B000000}" name="V/51[#3]42"/>
    <tableColumn id="76" xr3:uid="{00000000-0010-0000-0000-00004C000000}" name="Mn/55[#3]43"/>
    <tableColumn id="77" xr3:uid="{00000000-0010-0000-0000-00004D000000}" name="Fe/56[#2]44"/>
    <tableColumn id="78" xr3:uid="{00000000-0010-0000-0000-00004E000000}" name="Ge/72[#1]"/>
    <tableColumn id="79" xr3:uid="{00000000-0010-0000-0000-00004F000000}" name="Ge/72[#2]"/>
    <tableColumn id="80" xr3:uid="{00000000-0010-0000-0000-000050000000}" name="Ge/72[#3]"/>
    <tableColumn id="81" xr3:uid="{00000000-0010-0000-0000-000051000000}" name="Sr/88[#3]45"/>
    <tableColumn id="82" xr3:uid="{00000000-0010-0000-0000-000052000000}" name="Mo/95[#3]46"/>
    <tableColumn id="83" xr3:uid="{00000000-0010-0000-0000-000053000000}" name="In/115[#3]"/>
    <tableColumn id="84" xr3:uid="{00000000-0010-0000-0000-000054000000}" name="Te/125[#3]"/>
    <tableColumn id="85" xr3:uid="{00000000-0010-0000-0000-000055000000}" name="Ba/137[#3]47"/>
    <tableColumn id="86" xr3:uid="{00000000-0010-0000-0000-000056000000}" name="Lu/175[#3]"/>
    <tableColumn id="87" xr3:uid="{00000000-0010-0000-0000-000057000000}" name="Th/232[#3]48"/>
    <tableColumn id="88" xr3:uid="{00000000-0010-0000-0000-000058000000}" name="U/238[#3]4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CJ71" totalsRowShown="0">
  <autoFilter ref="A2:CJ71" xr:uid="{00000000-0009-0000-0100-000002000000}"/>
  <sortState xmlns:xlrd2="http://schemas.microsoft.com/office/spreadsheetml/2017/richdata2" ref="A3:CJ71">
    <sortCondition ref="B2:B71"/>
  </sortState>
  <tableColumns count="88">
    <tableColumn id="1" xr3:uid="{00000000-0010-0000-0100-000001000000}" name="Folder:" dataDxfId="4"/>
    <tableColumn id="2" xr3:uid="{00000000-0010-0000-0100-000002000000}" name="Sample:"/>
    <tableColumn id="3" xr3:uid="{00000000-0010-0000-0100-000003000000}" name="Misc Info:"/>
    <tableColumn id="4" xr3:uid="{00000000-0010-0000-0100-000004000000}" name="Date:" dataDxfId="3"/>
    <tableColumn id="5" xr3:uid="{00000000-0010-0000-0100-000005000000}" name="Time:" dataDxfId="2"/>
    <tableColumn id="6" xr3:uid="{00000000-0010-0000-0100-000006000000}" name="ALS Vial:"/>
    <tableColumn id="7" xr3:uid="{00000000-0010-0000-0100-000007000000}" name="Method:"/>
    <tableColumn id="8" xr3:uid="{00000000-0010-0000-0100-000008000000}" name="Data:"/>
    <tableColumn id="9" xr3:uid="{00000000-0010-0000-0100-000009000000}" name="Li/7[#3]"/>
    <tableColumn id="10" xr3:uid="{00000000-0010-0000-0100-00000A000000}" name="Mg/24[#1]"/>
    <tableColumn id="11" xr3:uid="{00000000-0010-0000-0100-00000B000000}" name="Mg/24[#3]"/>
    <tableColumn id="12" xr3:uid="{00000000-0010-0000-0100-00000C000000}" name="Mg/26[#3]"/>
    <tableColumn id="13" xr3:uid="{00000000-0010-0000-0100-00000D000000}" name="Al/27[#1]"/>
    <tableColumn id="14" xr3:uid="{00000000-0010-0000-0100-00000E000000}" name="Al/27[#3]"/>
    <tableColumn id="15" xr3:uid="{00000000-0010-0000-0100-00000F000000}" name="Si/28[#2]"/>
    <tableColumn id="16" xr3:uid="{00000000-0010-0000-0100-000010000000}" name="K/39[#1]"/>
    <tableColumn id="17" xr3:uid="{00000000-0010-0000-0100-000011000000}" name="K/39[#3]"/>
    <tableColumn id="18" xr3:uid="{00000000-0010-0000-0100-000012000000}" name="Ca/40[#2]"/>
    <tableColumn id="19" xr3:uid="{00000000-0010-0000-0100-000013000000}" name="Ca/43[#1]"/>
    <tableColumn id="20" xr3:uid="{00000000-0010-0000-0100-000014000000}" name="Ca/43[#3]"/>
    <tableColumn id="21" xr3:uid="{00000000-0010-0000-0100-000015000000}" name="Ca/44[#1]"/>
    <tableColumn id="22" xr3:uid="{00000000-0010-0000-0100-000016000000}" name="Ca/44[#3]"/>
    <tableColumn id="23" xr3:uid="{00000000-0010-0000-0100-000017000000}" name="V/51[#1]"/>
    <tableColumn id="24" xr3:uid="{00000000-0010-0000-0100-000018000000}" name="V/51[#3]"/>
    <tableColumn id="25" xr3:uid="{00000000-0010-0000-0100-000019000000}" name="Mn/55[#3]"/>
    <tableColumn id="26" xr3:uid="{00000000-0010-0000-0100-00001A000000}" name="Fe/56[#2]"/>
    <tableColumn id="27" xr3:uid="{00000000-0010-0000-0100-00001B000000}" name="Sr/88[#3]"/>
    <tableColumn id="28" xr3:uid="{00000000-0010-0000-0100-00001C000000}" name="Mo/95[#3]"/>
    <tableColumn id="29" xr3:uid="{00000000-0010-0000-0100-00001D000000}" name="Ba/137[#3]"/>
    <tableColumn id="30" xr3:uid="{00000000-0010-0000-0100-00001E000000}" name="Th/232[#3]"/>
    <tableColumn id="31" xr3:uid="{00000000-0010-0000-0100-00001F000000}" name="U/238[#3]"/>
    <tableColumn id="32" xr3:uid="{00000000-0010-0000-0100-000020000000}" name="Data:2"/>
    <tableColumn id="33" xr3:uid="{00000000-0010-0000-0100-000021000000}" name="Li/7[#3]3"/>
    <tableColumn id="34" xr3:uid="{00000000-0010-0000-0100-000022000000}" name="Mg/24[#1]4"/>
    <tableColumn id="35" xr3:uid="{00000000-0010-0000-0100-000023000000}" name="Mg/24[#3]5"/>
    <tableColumn id="36" xr3:uid="{00000000-0010-0000-0100-000024000000}" name="Mg/26[#3]6"/>
    <tableColumn id="37" xr3:uid="{00000000-0010-0000-0100-000025000000}" name="Al/27[#1]7"/>
    <tableColumn id="38" xr3:uid="{00000000-0010-0000-0100-000026000000}" name="Al/27[#3]8"/>
    <tableColumn id="39" xr3:uid="{00000000-0010-0000-0100-000027000000}" name="Si/28[#2]9"/>
    <tableColumn id="40" xr3:uid="{00000000-0010-0000-0100-000028000000}" name="K/39[#1]10"/>
    <tableColumn id="41" xr3:uid="{00000000-0010-0000-0100-000029000000}" name="K/39[#3]11"/>
    <tableColumn id="42" xr3:uid="{00000000-0010-0000-0100-00002A000000}" name="Ca/40[#2]12"/>
    <tableColumn id="43" xr3:uid="{00000000-0010-0000-0100-00002B000000}" name="Ca/43[#1]13"/>
    <tableColumn id="44" xr3:uid="{00000000-0010-0000-0100-00002C000000}" name="Ca/43[#3]14"/>
    <tableColumn id="45" xr3:uid="{00000000-0010-0000-0100-00002D000000}" name="Ca/44[#1]15"/>
    <tableColumn id="46" xr3:uid="{00000000-0010-0000-0100-00002E000000}" name="Ca/44[#3]16"/>
    <tableColumn id="47" xr3:uid="{00000000-0010-0000-0100-00002F000000}" name="V/51[#1]17"/>
    <tableColumn id="48" xr3:uid="{00000000-0010-0000-0100-000030000000}" name="V/51[#3]18"/>
    <tableColumn id="49" xr3:uid="{00000000-0010-0000-0100-000031000000}" name="Mn/55[#3]19"/>
    <tableColumn id="50" xr3:uid="{00000000-0010-0000-0100-000032000000}" name="Fe/56[#2]20"/>
    <tableColumn id="51" xr3:uid="{00000000-0010-0000-0100-000033000000}" name="Sr/88[#3]21"/>
    <tableColumn id="52" xr3:uid="{00000000-0010-0000-0100-000034000000}" name="Mo/95[#3]22"/>
    <tableColumn id="53" xr3:uid="{00000000-0010-0000-0100-000035000000}" name="Ba/137[#3]23"/>
    <tableColumn id="54" xr3:uid="{00000000-0010-0000-0100-000036000000}" name="Th/232[#3]24"/>
    <tableColumn id="55" xr3:uid="{00000000-0010-0000-0100-000037000000}" name="U/238[#3]25"/>
    <tableColumn id="56" xr3:uid="{00000000-0010-0000-0100-000038000000}" name="Data:26"/>
    <tableColumn id="57" xr3:uid="{00000000-0010-0000-0100-000039000000}" name="Li/7[#3]27"/>
    <tableColumn id="58" xr3:uid="{00000000-0010-0000-0100-00003A000000}" name="Mg/24[#1]28"/>
    <tableColumn id="59" xr3:uid="{00000000-0010-0000-0100-00003B000000}" name="Mg/24[#3]29"/>
    <tableColumn id="60" xr3:uid="{00000000-0010-0000-0100-00003C000000}" name="Mg/26[#3]30"/>
    <tableColumn id="61" xr3:uid="{00000000-0010-0000-0100-00003D000000}" name="Al/27[#1]31"/>
    <tableColumn id="62" xr3:uid="{00000000-0010-0000-0100-00003E000000}" name="Al/27[#3]32"/>
    <tableColumn id="63" xr3:uid="{00000000-0010-0000-0100-00003F000000}" name="Si/28[#2]33"/>
    <tableColumn id="64" xr3:uid="{00000000-0010-0000-0100-000040000000}" name="K/39[#1]34"/>
    <tableColumn id="65" xr3:uid="{00000000-0010-0000-0100-000041000000}" name="K/39[#3]35"/>
    <tableColumn id="66" xr3:uid="{00000000-0010-0000-0100-000042000000}" name="Ca/40[#2]36"/>
    <tableColumn id="67" xr3:uid="{00000000-0010-0000-0100-000043000000}" name="Ca/43[#1]37"/>
    <tableColumn id="68" xr3:uid="{00000000-0010-0000-0100-000044000000}" name="Ca/43[#3]38"/>
    <tableColumn id="69" xr3:uid="{00000000-0010-0000-0100-000045000000}" name="Ca/44[#1]39"/>
    <tableColumn id="70" xr3:uid="{00000000-0010-0000-0100-000046000000}" name="Ca/44[#3]40"/>
    <tableColumn id="71" xr3:uid="{00000000-0010-0000-0100-000047000000}" name="Sc/45[#1]"/>
    <tableColumn id="72" xr3:uid="{00000000-0010-0000-0100-000048000000}" name="Sc/45[#2]"/>
    <tableColumn id="73" xr3:uid="{00000000-0010-0000-0100-000049000000}" name="Sc/45[#3]"/>
    <tableColumn id="74" xr3:uid="{00000000-0010-0000-0100-00004A000000}" name="V/51[#1]41"/>
    <tableColumn id="75" xr3:uid="{00000000-0010-0000-0100-00004B000000}" name="V/51[#3]42"/>
    <tableColumn id="76" xr3:uid="{00000000-0010-0000-0100-00004C000000}" name="Mn/55[#3]43"/>
    <tableColumn id="77" xr3:uid="{00000000-0010-0000-0100-00004D000000}" name="Fe/56[#2]44"/>
    <tableColumn id="78" xr3:uid="{00000000-0010-0000-0100-00004E000000}" name="Ge/72[#1]"/>
    <tableColumn id="79" xr3:uid="{00000000-0010-0000-0100-00004F000000}" name="Ge/72[#2]"/>
    <tableColumn id="80" xr3:uid="{00000000-0010-0000-0100-000050000000}" name="Ge/72[#3]"/>
    <tableColumn id="81" xr3:uid="{00000000-0010-0000-0100-000051000000}" name="Sr/88[#3]45"/>
    <tableColumn id="82" xr3:uid="{00000000-0010-0000-0100-000052000000}" name="Mo/95[#3]46"/>
    <tableColumn id="83" xr3:uid="{00000000-0010-0000-0100-000053000000}" name="In/115[#3]"/>
    <tableColumn id="84" xr3:uid="{00000000-0010-0000-0100-000054000000}" name="Te/125[#3]"/>
    <tableColumn id="85" xr3:uid="{00000000-0010-0000-0100-000055000000}" name="Ba/137[#3]47"/>
    <tableColumn id="86" xr3:uid="{00000000-0010-0000-0100-000056000000}" name="Lu/175[#3]"/>
    <tableColumn id="87" xr3:uid="{00000000-0010-0000-0100-000057000000}" name="Th/232[#3]48"/>
    <tableColumn id="88" xr3:uid="{00000000-0010-0000-0100-000058000000}" name="U/238[#3]4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workbookViewId="0">
      <selection activeCell="O33" sqref="O33"/>
    </sheetView>
  </sheetViews>
  <sheetFormatPr defaultColWidth="7.59765625" defaultRowHeight="15.6"/>
  <cols>
    <col min="1" max="1" width="13.3984375" bestFit="1" customWidth="1"/>
    <col min="2" max="3" width="10.5" bestFit="1" customWidth="1"/>
    <col min="11" max="11" width="8.59765625" style="148" bestFit="1" customWidth="1"/>
  </cols>
  <sheetData>
    <row r="1" spans="1:11" s="95" customFormat="1" ht="62.4">
      <c r="B1" s="95" t="s">
        <v>504</v>
      </c>
      <c r="C1" s="95" t="s">
        <v>505</v>
      </c>
      <c r="D1" s="95" t="s">
        <v>506</v>
      </c>
      <c r="G1" s="95" t="s">
        <v>507</v>
      </c>
      <c r="H1" s="95" t="s">
        <v>508</v>
      </c>
      <c r="J1" s="95" t="s">
        <v>509</v>
      </c>
      <c r="K1" s="164" t="s">
        <v>510</v>
      </c>
    </row>
    <row r="2" spans="1:11">
      <c r="B2" s="132">
        <v>1E-3</v>
      </c>
      <c r="C2" s="148">
        <f>B2/$B$36</f>
        <v>9.9913075624206947E-6</v>
      </c>
      <c r="D2" s="148">
        <f>2*C2</f>
        <v>1.9982615124841389E-5</v>
      </c>
      <c r="G2" s="23">
        <v>0.1</v>
      </c>
      <c r="H2" s="23">
        <f>G2*3/1000</f>
        <v>3.0000000000000003E-4</v>
      </c>
      <c r="J2" s="137">
        <v>0.1</v>
      </c>
      <c r="K2" s="165">
        <f>J2*0.345/1000</f>
        <v>3.4499999999999998E-5</v>
      </c>
    </row>
    <row r="3" spans="1:11">
      <c r="B3" s="132">
        <f>0.001+B2</f>
        <v>2E-3</v>
      </c>
      <c r="C3" s="148">
        <f t="shared" ref="C3:C31" si="0">B3/$B$36</f>
        <v>1.9982615124841389E-5</v>
      </c>
      <c r="D3" s="148">
        <f t="shared" ref="D3:D31" si="1">2*C3</f>
        <v>3.9965230249682779E-5</v>
      </c>
      <c r="G3" s="41">
        <f>0.1+G2</f>
        <v>0.2</v>
      </c>
      <c r="H3" s="41">
        <f t="shared" ref="H3:H21" si="2">G3*3/1000</f>
        <v>6.0000000000000006E-4</v>
      </c>
      <c r="J3" s="137">
        <f>0.1+J2</f>
        <v>0.2</v>
      </c>
      <c r="K3" s="165">
        <f t="shared" ref="K3:K21" si="3">J3*0.345/1000</f>
        <v>6.8999999999999997E-5</v>
      </c>
    </row>
    <row r="4" spans="1:11">
      <c r="B4" s="132">
        <f t="shared" ref="B4:B30" si="4">0.001+B3</f>
        <v>3.0000000000000001E-3</v>
      </c>
      <c r="C4" s="148">
        <f t="shared" si="0"/>
        <v>2.9973922687262081E-5</v>
      </c>
      <c r="D4" s="148">
        <f t="shared" si="1"/>
        <v>5.9947845374524161E-5</v>
      </c>
      <c r="G4">
        <f t="shared" ref="G4:G21" si="5">0.1+G3</f>
        <v>0.30000000000000004</v>
      </c>
      <c r="H4">
        <f t="shared" si="2"/>
        <v>9.0000000000000008E-4</v>
      </c>
      <c r="J4" s="137">
        <f t="shared" ref="J4:J17" si="6">0.1+J3</f>
        <v>0.30000000000000004</v>
      </c>
      <c r="K4" s="165">
        <f t="shared" si="3"/>
        <v>1.0350000000000001E-4</v>
      </c>
    </row>
    <row r="5" spans="1:11">
      <c r="B5" s="132">
        <f t="shared" si="4"/>
        <v>4.0000000000000001E-3</v>
      </c>
      <c r="C5" s="148">
        <f t="shared" si="0"/>
        <v>3.9965230249682779E-5</v>
      </c>
      <c r="D5" s="148">
        <f t="shared" si="1"/>
        <v>7.9930460499365557E-5</v>
      </c>
      <c r="G5">
        <f t="shared" si="5"/>
        <v>0.4</v>
      </c>
      <c r="H5">
        <f t="shared" si="2"/>
        <v>1.2000000000000001E-3</v>
      </c>
      <c r="J5" s="137">
        <f t="shared" si="6"/>
        <v>0.4</v>
      </c>
      <c r="K5" s="165">
        <f t="shared" si="3"/>
        <v>1.3799999999999999E-4</v>
      </c>
    </row>
    <row r="6" spans="1:11">
      <c r="B6" s="132">
        <f t="shared" si="4"/>
        <v>5.0000000000000001E-3</v>
      </c>
      <c r="C6" s="148">
        <f t="shared" si="0"/>
        <v>4.9956537812103466E-5</v>
      </c>
      <c r="D6" s="148">
        <f t="shared" si="1"/>
        <v>9.9913075624206933E-5</v>
      </c>
      <c r="G6">
        <f t="shared" si="5"/>
        <v>0.5</v>
      </c>
      <c r="H6">
        <f t="shared" si="2"/>
        <v>1.5E-3</v>
      </c>
      <c r="J6" s="137">
        <f t="shared" si="6"/>
        <v>0.5</v>
      </c>
      <c r="K6" s="165">
        <f t="shared" si="3"/>
        <v>1.7249999999999999E-4</v>
      </c>
    </row>
    <row r="7" spans="1:11">
      <c r="B7" s="132">
        <f t="shared" si="4"/>
        <v>6.0000000000000001E-3</v>
      </c>
      <c r="C7" s="148">
        <f t="shared" si="0"/>
        <v>5.9947845374524161E-5</v>
      </c>
      <c r="D7" s="148">
        <f t="shared" si="1"/>
        <v>1.1989569074904832E-4</v>
      </c>
      <c r="G7">
        <f t="shared" si="5"/>
        <v>0.6</v>
      </c>
      <c r="H7">
        <f t="shared" si="2"/>
        <v>1.7999999999999997E-3</v>
      </c>
      <c r="J7" s="23">
        <f t="shared" si="6"/>
        <v>0.6</v>
      </c>
      <c r="K7" s="165">
        <f t="shared" si="3"/>
        <v>2.0699999999999999E-4</v>
      </c>
    </row>
    <row r="8" spans="1:11">
      <c r="B8" s="132">
        <f t="shared" si="4"/>
        <v>7.0000000000000001E-3</v>
      </c>
      <c r="C8" s="148">
        <f t="shared" si="0"/>
        <v>6.9939152936944856E-5</v>
      </c>
      <c r="D8" s="148">
        <f t="shared" si="1"/>
        <v>1.3987830587388971E-4</v>
      </c>
      <c r="G8">
        <f t="shared" si="5"/>
        <v>0.7</v>
      </c>
      <c r="H8">
        <f t="shared" si="2"/>
        <v>2.0999999999999994E-3</v>
      </c>
      <c r="J8" s="137">
        <f t="shared" si="6"/>
        <v>0.7</v>
      </c>
      <c r="K8" s="165">
        <f t="shared" si="3"/>
        <v>2.4149999999999996E-4</v>
      </c>
    </row>
    <row r="9" spans="1:11">
      <c r="B9" s="132">
        <f t="shared" si="4"/>
        <v>8.0000000000000002E-3</v>
      </c>
      <c r="C9" s="148">
        <f t="shared" si="0"/>
        <v>7.9930460499365557E-5</v>
      </c>
      <c r="D9" s="148">
        <f t="shared" si="1"/>
        <v>1.5986092099873111E-4</v>
      </c>
      <c r="G9">
        <f t="shared" si="5"/>
        <v>0.79999999999999993</v>
      </c>
      <c r="H9">
        <f t="shared" si="2"/>
        <v>2.3999999999999998E-3</v>
      </c>
      <c r="J9" s="137">
        <f t="shared" si="6"/>
        <v>0.79999999999999993</v>
      </c>
      <c r="K9" s="165">
        <f t="shared" si="3"/>
        <v>2.7599999999999999E-4</v>
      </c>
    </row>
    <row r="10" spans="1:11" ht="16.2" thickBot="1">
      <c r="B10" s="132">
        <f t="shared" si="4"/>
        <v>9.0000000000000011E-3</v>
      </c>
      <c r="C10" s="148">
        <f t="shared" si="0"/>
        <v>8.9921768061786259E-5</v>
      </c>
      <c r="D10" s="148">
        <f t="shared" si="1"/>
        <v>1.7984353612357252E-4</v>
      </c>
      <c r="G10">
        <f t="shared" si="5"/>
        <v>0.89999999999999991</v>
      </c>
      <c r="H10">
        <f t="shared" si="2"/>
        <v>2.6999999999999997E-3</v>
      </c>
      <c r="J10" s="137">
        <f t="shared" si="6"/>
        <v>0.89999999999999991</v>
      </c>
      <c r="K10" s="165">
        <f t="shared" si="3"/>
        <v>3.1049999999999996E-4</v>
      </c>
    </row>
    <row r="11" spans="1:11" ht="16.2" thickBot="1">
      <c r="A11" s="23" t="s">
        <v>511</v>
      </c>
      <c r="B11" s="166">
        <f t="shared" si="4"/>
        <v>1.0000000000000002E-2</v>
      </c>
      <c r="C11" s="148">
        <f t="shared" si="0"/>
        <v>9.991307562420696E-5</v>
      </c>
      <c r="D11" s="167">
        <f t="shared" si="1"/>
        <v>1.9982615124841392E-4</v>
      </c>
      <c r="G11">
        <f t="shared" si="5"/>
        <v>0.99999999999999989</v>
      </c>
      <c r="H11">
        <f t="shared" si="2"/>
        <v>2.9999999999999996E-3</v>
      </c>
      <c r="J11" s="137">
        <f t="shared" si="6"/>
        <v>0.99999999999999989</v>
      </c>
      <c r="K11" s="165">
        <f t="shared" si="3"/>
        <v>3.4499999999999993E-4</v>
      </c>
    </row>
    <row r="12" spans="1:11">
      <c r="B12" s="132">
        <f t="shared" si="4"/>
        <v>1.1000000000000003E-2</v>
      </c>
      <c r="C12" s="148">
        <f t="shared" si="0"/>
        <v>1.0990438318662766E-4</v>
      </c>
      <c r="D12" s="148">
        <f t="shared" si="1"/>
        <v>2.1980876637325532E-4</v>
      </c>
      <c r="G12">
        <f t="shared" si="5"/>
        <v>1.0999999999999999</v>
      </c>
      <c r="H12">
        <f t="shared" si="2"/>
        <v>3.3E-3</v>
      </c>
      <c r="J12" s="137">
        <f t="shared" si="6"/>
        <v>1.0999999999999999</v>
      </c>
      <c r="K12" s="165">
        <f t="shared" si="3"/>
        <v>3.7949999999999995E-4</v>
      </c>
    </row>
    <row r="13" spans="1:11">
      <c r="B13" s="132">
        <f t="shared" si="4"/>
        <v>1.2000000000000004E-2</v>
      </c>
      <c r="C13" s="148">
        <f t="shared" si="0"/>
        <v>1.1989569074904836E-4</v>
      </c>
      <c r="D13" s="148">
        <f t="shared" si="1"/>
        <v>2.3979138149809673E-4</v>
      </c>
      <c r="G13">
        <f t="shared" si="5"/>
        <v>1.2</v>
      </c>
      <c r="H13">
        <f t="shared" si="2"/>
        <v>3.5999999999999995E-3</v>
      </c>
      <c r="J13" s="41">
        <f t="shared" si="6"/>
        <v>1.2</v>
      </c>
      <c r="K13" s="165">
        <f t="shared" si="3"/>
        <v>4.1399999999999998E-4</v>
      </c>
    </row>
    <row r="14" spans="1:11">
      <c r="B14" s="132">
        <f t="shared" si="4"/>
        <v>1.3000000000000005E-2</v>
      </c>
      <c r="C14" s="148">
        <f t="shared" si="0"/>
        <v>1.2988699831146906E-4</v>
      </c>
      <c r="D14" s="148">
        <f t="shared" si="1"/>
        <v>2.5977399662293813E-4</v>
      </c>
      <c r="G14">
        <f t="shared" si="5"/>
        <v>1.3</v>
      </c>
      <c r="H14">
        <f t="shared" si="2"/>
        <v>3.9000000000000003E-3</v>
      </c>
      <c r="J14" s="137">
        <f t="shared" si="6"/>
        <v>1.3</v>
      </c>
      <c r="K14" s="165">
        <f t="shared" si="3"/>
        <v>4.4849999999999995E-4</v>
      </c>
    </row>
    <row r="15" spans="1:11">
      <c r="B15" s="132">
        <f t="shared" si="4"/>
        <v>1.4000000000000005E-2</v>
      </c>
      <c r="C15" s="148">
        <f t="shared" si="0"/>
        <v>1.3987830587388977E-4</v>
      </c>
      <c r="D15" s="148">
        <f t="shared" si="1"/>
        <v>2.7975661174777953E-4</v>
      </c>
      <c r="G15">
        <f t="shared" si="5"/>
        <v>1.4000000000000001</v>
      </c>
      <c r="H15">
        <f t="shared" si="2"/>
        <v>4.2000000000000006E-3</v>
      </c>
      <c r="J15" s="137">
        <f t="shared" si="6"/>
        <v>1.4000000000000001</v>
      </c>
      <c r="K15" s="165">
        <f t="shared" si="3"/>
        <v>4.8299999999999998E-4</v>
      </c>
    </row>
    <row r="16" spans="1:11">
      <c r="B16" s="132">
        <f t="shared" si="4"/>
        <v>1.5000000000000006E-2</v>
      </c>
      <c r="C16" s="148">
        <f t="shared" si="0"/>
        <v>1.4986961343631047E-4</v>
      </c>
      <c r="D16" s="148">
        <f t="shared" si="1"/>
        <v>2.9973922687262093E-4</v>
      </c>
      <c r="G16">
        <f t="shared" si="5"/>
        <v>1.5000000000000002</v>
      </c>
      <c r="H16">
        <f t="shared" si="2"/>
        <v>4.5000000000000005E-3</v>
      </c>
      <c r="J16" s="137">
        <f t="shared" si="6"/>
        <v>1.5000000000000002</v>
      </c>
      <c r="K16" s="165">
        <f t="shared" si="3"/>
        <v>5.1750000000000006E-4</v>
      </c>
    </row>
    <row r="17" spans="1:11">
      <c r="B17" s="132">
        <f t="shared" si="4"/>
        <v>1.6000000000000007E-2</v>
      </c>
      <c r="C17" s="148">
        <f t="shared" si="0"/>
        <v>1.5986092099873117E-4</v>
      </c>
      <c r="D17" s="148">
        <f t="shared" si="1"/>
        <v>3.1972184199746234E-4</v>
      </c>
      <c r="G17">
        <f t="shared" si="5"/>
        <v>1.6000000000000003</v>
      </c>
      <c r="H17">
        <f t="shared" si="2"/>
        <v>4.8000000000000004E-3</v>
      </c>
      <c r="J17" s="137">
        <f t="shared" si="6"/>
        <v>1.6000000000000003</v>
      </c>
      <c r="K17" s="165">
        <f t="shared" si="3"/>
        <v>5.5200000000000008E-4</v>
      </c>
    </row>
    <row r="18" spans="1:11">
      <c r="B18" s="132">
        <f t="shared" si="4"/>
        <v>1.7000000000000008E-2</v>
      </c>
      <c r="C18" s="148">
        <f t="shared" si="0"/>
        <v>1.6985222856115187E-4</v>
      </c>
      <c r="D18" s="148">
        <f t="shared" si="1"/>
        <v>3.3970445712230374E-4</v>
      </c>
      <c r="G18">
        <f>0.1+G17</f>
        <v>1.7000000000000004</v>
      </c>
      <c r="H18">
        <f t="shared" si="2"/>
        <v>5.1000000000000012E-3</v>
      </c>
      <c r="J18" s="137">
        <f>0.1+J17</f>
        <v>1.7000000000000004</v>
      </c>
      <c r="K18" s="165">
        <f t="shared" si="3"/>
        <v>5.8650000000000011E-4</v>
      </c>
    </row>
    <row r="19" spans="1:11">
      <c r="B19" s="132">
        <f t="shared" si="4"/>
        <v>1.8000000000000009E-2</v>
      </c>
      <c r="C19" s="148">
        <f t="shared" si="0"/>
        <v>1.7984353612357257E-4</v>
      </c>
      <c r="D19" s="148">
        <f t="shared" si="1"/>
        <v>3.5968707224714514E-4</v>
      </c>
      <c r="G19">
        <f t="shared" si="5"/>
        <v>1.8000000000000005</v>
      </c>
      <c r="H19">
        <f t="shared" si="2"/>
        <v>5.4000000000000012E-3</v>
      </c>
      <c r="J19" s="137">
        <f t="shared" ref="J19:J21" si="7">0.1+J18</f>
        <v>1.8000000000000005</v>
      </c>
      <c r="K19" s="165">
        <f t="shared" si="3"/>
        <v>6.2100000000000013E-4</v>
      </c>
    </row>
    <row r="20" spans="1:11">
      <c r="B20" s="132">
        <f t="shared" si="4"/>
        <v>1.900000000000001E-2</v>
      </c>
      <c r="C20" s="148">
        <f t="shared" si="0"/>
        <v>1.8983484368599327E-4</v>
      </c>
      <c r="D20" s="148">
        <f t="shared" si="1"/>
        <v>3.7966968737198655E-4</v>
      </c>
      <c r="G20">
        <f t="shared" si="5"/>
        <v>1.9000000000000006</v>
      </c>
      <c r="H20">
        <f t="shared" si="2"/>
        <v>5.7000000000000019E-3</v>
      </c>
      <c r="J20" s="137">
        <f t="shared" si="7"/>
        <v>1.9000000000000006</v>
      </c>
      <c r="K20" s="165">
        <f t="shared" si="3"/>
        <v>6.5550000000000016E-4</v>
      </c>
    </row>
    <row r="21" spans="1:11">
      <c r="A21" s="41" t="s">
        <v>512</v>
      </c>
      <c r="B21" s="132">
        <f t="shared" si="4"/>
        <v>2.0000000000000011E-2</v>
      </c>
      <c r="C21" s="148">
        <f t="shared" si="0"/>
        <v>1.9982615124841397E-4</v>
      </c>
      <c r="D21" s="168">
        <f t="shared" si="1"/>
        <v>3.9965230249682795E-4</v>
      </c>
      <c r="G21">
        <f t="shared" si="5"/>
        <v>2.0000000000000004</v>
      </c>
      <c r="H21">
        <f t="shared" si="2"/>
        <v>6.0000000000000019E-3</v>
      </c>
      <c r="J21" s="137">
        <f t="shared" si="7"/>
        <v>2.0000000000000004</v>
      </c>
      <c r="K21" s="165">
        <f t="shared" si="3"/>
        <v>6.9000000000000008E-4</v>
      </c>
    </row>
    <row r="22" spans="1:11">
      <c r="B22" s="132">
        <f t="shared" si="4"/>
        <v>2.1000000000000012E-2</v>
      </c>
      <c r="C22" s="148">
        <f t="shared" si="0"/>
        <v>2.0981745881083468E-4</v>
      </c>
      <c r="D22" s="148">
        <f t="shared" si="1"/>
        <v>4.1963491762166935E-4</v>
      </c>
    </row>
    <row r="23" spans="1:11">
      <c r="B23" s="132">
        <f t="shared" si="4"/>
        <v>2.2000000000000013E-2</v>
      </c>
      <c r="C23" s="148">
        <f t="shared" si="0"/>
        <v>2.1980876637325538E-4</v>
      </c>
      <c r="D23" s="148">
        <f t="shared" si="1"/>
        <v>4.3961753274651075E-4</v>
      </c>
    </row>
    <row r="24" spans="1:11">
      <c r="B24" s="132">
        <f t="shared" si="4"/>
        <v>2.3000000000000013E-2</v>
      </c>
      <c r="C24" s="148">
        <f t="shared" si="0"/>
        <v>2.2980007393567608E-4</v>
      </c>
      <c r="D24" s="148">
        <f t="shared" si="1"/>
        <v>4.5960014787135216E-4</v>
      </c>
    </row>
    <row r="25" spans="1:11">
      <c r="B25" s="132">
        <f t="shared" si="4"/>
        <v>2.4000000000000014E-2</v>
      </c>
      <c r="C25" s="148">
        <f t="shared" si="0"/>
        <v>2.3979138149809678E-4</v>
      </c>
      <c r="D25" s="148">
        <f t="shared" si="1"/>
        <v>4.7958276299619356E-4</v>
      </c>
    </row>
    <row r="26" spans="1:11">
      <c r="B26" s="132">
        <f t="shared" si="4"/>
        <v>2.5000000000000015E-2</v>
      </c>
      <c r="C26" s="148">
        <f t="shared" si="0"/>
        <v>2.4978268906051751E-4</v>
      </c>
      <c r="D26" s="148">
        <f t="shared" si="1"/>
        <v>4.9956537812103502E-4</v>
      </c>
    </row>
    <row r="27" spans="1:11">
      <c r="B27" s="132">
        <f t="shared" si="4"/>
        <v>2.6000000000000016E-2</v>
      </c>
      <c r="C27" s="148">
        <f t="shared" si="0"/>
        <v>2.5977399662293818E-4</v>
      </c>
      <c r="D27" s="148">
        <f t="shared" si="1"/>
        <v>5.1954799324587637E-4</v>
      </c>
    </row>
    <row r="28" spans="1:11">
      <c r="B28" s="132">
        <f>0.001+B27</f>
        <v>2.7000000000000017E-2</v>
      </c>
      <c r="C28" s="148">
        <f t="shared" si="0"/>
        <v>2.6976530418535891E-4</v>
      </c>
      <c r="D28" s="148">
        <f t="shared" si="1"/>
        <v>5.3953060837071782E-4</v>
      </c>
    </row>
    <row r="29" spans="1:11">
      <c r="B29" s="132">
        <f t="shared" si="4"/>
        <v>2.8000000000000018E-2</v>
      </c>
      <c r="C29" s="148">
        <f t="shared" si="0"/>
        <v>2.7975661174777959E-4</v>
      </c>
      <c r="D29" s="148">
        <f t="shared" si="1"/>
        <v>5.5951322349555917E-4</v>
      </c>
    </row>
    <row r="30" spans="1:11">
      <c r="B30" s="132">
        <f t="shared" si="4"/>
        <v>2.9000000000000019E-2</v>
      </c>
      <c r="C30" s="148">
        <f t="shared" si="0"/>
        <v>2.8974791931020031E-4</v>
      </c>
      <c r="D30" s="148">
        <f t="shared" si="1"/>
        <v>5.7949583862040063E-4</v>
      </c>
    </row>
    <row r="31" spans="1:11">
      <c r="B31" s="132">
        <f>0.001+B30</f>
        <v>3.000000000000002E-2</v>
      </c>
      <c r="C31" s="148">
        <f t="shared" si="0"/>
        <v>2.9973922687262099E-4</v>
      </c>
      <c r="D31" s="148">
        <f t="shared" si="1"/>
        <v>5.9947845374524198E-4</v>
      </c>
    </row>
    <row r="34" spans="1:4">
      <c r="A34" t="s">
        <v>513</v>
      </c>
    </row>
    <row r="36" spans="1:4">
      <c r="A36" t="s">
        <v>514</v>
      </c>
      <c r="B36">
        <v>100.087</v>
      </c>
      <c r="C36" t="s">
        <v>515</v>
      </c>
    </row>
    <row r="38" spans="1:4">
      <c r="A38" t="s">
        <v>482</v>
      </c>
      <c r="B38">
        <v>40.043199999999999</v>
      </c>
      <c r="C38" t="s">
        <v>483</v>
      </c>
    </row>
    <row r="39" spans="1:4">
      <c r="B39">
        <f>B38*10000</f>
        <v>400432</v>
      </c>
      <c r="C39" t="s">
        <v>110</v>
      </c>
    </row>
    <row r="41" spans="1:4">
      <c r="A41" t="s">
        <v>484</v>
      </c>
      <c r="B41">
        <v>1.0982000000000001</v>
      </c>
      <c r="C41" t="s">
        <v>485</v>
      </c>
      <c r="D41" t="s">
        <v>486</v>
      </c>
    </row>
    <row r="42" spans="1:4">
      <c r="A42" t="s">
        <v>72</v>
      </c>
      <c r="B42">
        <v>1.012</v>
      </c>
      <c r="C42" t="s">
        <v>485</v>
      </c>
    </row>
    <row r="43" spans="1:4">
      <c r="A43" t="s">
        <v>487</v>
      </c>
      <c r="B43">
        <v>1.0027999999999999</v>
      </c>
      <c r="C43" t="s">
        <v>485</v>
      </c>
      <c r="D43" t="s">
        <v>488</v>
      </c>
    </row>
    <row r="44" spans="1:4">
      <c r="A44" t="s">
        <v>516</v>
      </c>
      <c r="B44">
        <v>17.399999999999999</v>
      </c>
      <c r="C44" t="s">
        <v>517</v>
      </c>
    </row>
    <row r="45" spans="1:4">
      <c r="A45" t="s">
        <v>518</v>
      </c>
      <c r="B45">
        <f>2*B44/100</f>
        <v>0.34799999999999998</v>
      </c>
      <c r="C45" t="s">
        <v>517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J163"/>
  <sheetViews>
    <sheetView topLeftCell="A131" zoomScale="60" zoomScaleNormal="60" workbookViewId="0">
      <selection activeCell="N120" sqref="N120"/>
    </sheetView>
  </sheetViews>
  <sheetFormatPr defaultColWidth="8.8984375" defaultRowHeight="15.6"/>
  <cols>
    <col min="4" max="4" width="10.5" bestFit="1" customWidth="1"/>
    <col min="5" max="6" width="9.09765625" bestFit="1" customWidth="1"/>
    <col min="7" max="7" width="16" customWidth="1"/>
    <col min="9" max="9" width="10.59765625" bestFit="1" customWidth="1"/>
    <col min="10" max="10" width="15.09765625" bestFit="1" customWidth="1"/>
    <col min="11" max="11" width="15.5" bestFit="1" customWidth="1"/>
    <col min="12" max="12" width="15.09765625" bestFit="1" customWidth="1"/>
    <col min="13" max="13" width="14.09765625" bestFit="1" customWidth="1"/>
    <col min="14" max="14" width="14.5" bestFit="1" customWidth="1"/>
    <col min="15" max="15" width="14.09765625" bestFit="1" customWidth="1"/>
    <col min="16" max="17" width="13.59765625" bestFit="1" customWidth="1"/>
    <col min="18" max="18" width="15.5" bestFit="1" customWidth="1"/>
    <col min="19" max="19" width="15.09765625" bestFit="1" customWidth="1"/>
    <col min="20" max="22" width="15.5" bestFit="1" customWidth="1"/>
    <col min="23" max="24" width="10.59765625" bestFit="1" customWidth="1"/>
    <col min="25" max="25" width="13.09765625" bestFit="1" customWidth="1"/>
    <col min="26" max="26" width="14.5" bestFit="1" customWidth="1"/>
    <col min="27" max="27" width="12.8984375" bestFit="1" customWidth="1"/>
    <col min="28" max="28" width="9.5" bestFit="1" customWidth="1"/>
    <col min="29" max="29" width="11.3984375" bestFit="1" customWidth="1"/>
    <col min="30" max="30" width="10.59765625" bestFit="1" customWidth="1"/>
    <col min="31" max="31" width="9.59765625" bestFit="1" customWidth="1"/>
    <col min="33" max="36" width="9.09765625" bestFit="1" customWidth="1"/>
    <col min="38" max="38" width="9.09765625" bestFit="1" customWidth="1"/>
    <col min="41" max="42" width="9.09765625" bestFit="1" customWidth="1"/>
    <col min="44" max="44" width="9.09765625" bestFit="1" customWidth="1"/>
    <col min="46" max="55" width="9.09765625" bestFit="1" customWidth="1"/>
    <col min="57" max="88" width="9.09765625" bestFit="1" customWidth="1"/>
    <col min="90" max="98" width="9.09765625" bestFit="1" customWidth="1"/>
  </cols>
  <sheetData>
    <row r="1" spans="1:88">
      <c r="A1" t="s">
        <v>534</v>
      </c>
    </row>
    <row r="2" spans="1:88" ht="16.2" thickBot="1">
      <c r="A2" t="s">
        <v>166</v>
      </c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312</v>
      </c>
      <c r="J2" t="s">
        <v>313</v>
      </c>
      <c r="K2" t="s">
        <v>314</v>
      </c>
      <c r="L2" t="s">
        <v>315</v>
      </c>
      <c r="M2" s="170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  <c r="S2" t="s">
        <v>322</v>
      </c>
      <c r="T2" t="s">
        <v>323</v>
      </c>
      <c r="U2" t="s">
        <v>324</v>
      </c>
      <c r="V2" t="s">
        <v>325</v>
      </c>
      <c r="W2" t="s">
        <v>326</v>
      </c>
      <c r="X2" s="162" t="s">
        <v>327</v>
      </c>
      <c r="Y2" t="s">
        <v>328</v>
      </c>
      <c r="Z2" s="170" t="s">
        <v>329</v>
      </c>
      <c r="AA2" t="s">
        <v>330</v>
      </c>
      <c r="AB2" t="s">
        <v>331</v>
      </c>
      <c r="AC2" t="s">
        <v>332</v>
      </c>
      <c r="AD2" t="s">
        <v>333</v>
      </c>
      <c r="AE2" t="s">
        <v>334</v>
      </c>
      <c r="AF2" t="s">
        <v>535</v>
      </c>
      <c r="AG2" t="s">
        <v>536</v>
      </c>
      <c r="AH2" t="s">
        <v>537</v>
      </c>
      <c r="AI2" t="s">
        <v>538</v>
      </c>
      <c r="AJ2" t="s">
        <v>539</v>
      </c>
      <c r="AK2" t="s">
        <v>540</v>
      </c>
      <c r="AL2" t="s">
        <v>541</v>
      </c>
      <c r="AM2" t="s">
        <v>542</v>
      </c>
      <c r="AN2" t="s">
        <v>543</v>
      </c>
      <c r="AO2" t="s">
        <v>544</v>
      </c>
      <c r="AP2" t="s">
        <v>545</v>
      </c>
      <c r="AQ2" t="s">
        <v>546</v>
      </c>
      <c r="AR2" t="s">
        <v>547</v>
      </c>
      <c r="AS2" t="s">
        <v>548</v>
      </c>
      <c r="AT2" t="s">
        <v>549</v>
      </c>
      <c r="AU2" t="s">
        <v>550</v>
      </c>
      <c r="AV2" t="s">
        <v>551</v>
      </c>
      <c r="AW2" t="s">
        <v>552</v>
      </c>
      <c r="AX2" t="s">
        <v>553</v>
      </c>
      <c r="AY2" t="s">
        <v>554</v>
      </c>
      <c r="AZ2" t="s">
        <v>555</v>
      </c>
      <c r="BA2" t="s">
        <v>556</v>
      </c>
      <c r="BB2" t="s">
        <v>557</v>
      </c>
      <c r="BC2" t="s">
        <v>558</v>
      </c>
      <c r="BD2" t="s">
        <v>559</v>
      </c>
      <c r="BE2" t="s">
        <v>560</v>
      </c>
      <c r="BF2" t="s">
        <v>561</v>
      </c>
      <c r="BG2" t="s">
        <v>562</v>
      </c>
      <c r="BH2" t="s">
        <v>563</v>
      </c>
      <c r="BI2" t="s">
        <v>564</v>
      </c>
      <c r="BJ2" t="s">
        <v>565</v>
      </c>
      <c r="BK2" t="s">
        <v>566</v>
      </c>
      <c r="BL2" t="s">
        <v>567</v>
      </c>
      <c r="BM2" t="s">
        <v>568</v>
      </c>
      <c r="BN2" t="s">
        <v>569</v>
      </c>
      <c r="BO2" t="s">
        <v>570</v>
      </c>
      <c r="BP2" t="s">
        <v>571</v>
      </c>
      <c r="BQ2" t="s">
        <v>572</v>
      </c>
      <c r="BR2" t="s">
        <v>573</v>
      </c>
      <c r="BS2" s="123" t="s">
        <v>335</v>
      </c>
      <c r="BT2" s="123" t="s">
        <v>336</v>
      </c>
      <c r="BU2" s="123" t="s">
        <v>337</v>
      </c>
      <c r="BV2" t="s">
        <v>574</v>
      </c>
      <c r="BW2" t="s">
        <v>575</v>
      </c>
      <c r="BX2" t="s">
        <v>576</v>
      </c>
      <c r="BY2" t="s">
        <v>577</v>
      </c>
      <c r="BZ2" s="123" t="s">
        <v>338</v>
      </c>
      <c r="CA2" s="123" t="s">
        <v>339</v>
      </c>
      <c r="CB2" s="123" t="s">
        <v>340</v>
      </c>
      <c r="CC2" t="s">
        <v>578</v>
      </c>
      <c r="CD2" t="s">
        <v>579</v>
      </c>
      <c r="CE2" s="123" t="s">
        <v>341</v>
      </c>
      <c r="CF2" s="123" t="s">
        <v>342</v>
      </c>
      <c r="CG2" t="s">
        <v>580</v>
      </c>
      <c r="CH2" s="123" t="s">
        <v>343</v>
      </c>
      <c r="CI2" t="s">
        <v>581</v>
      </c>
      <c r="CJ2" t="s">
        <v>582</v>
      </c>
    </row>
    <row r="3" spans="1:88" ht="16.2" thickBot="1">
      <c r="A3" t="s">
        <v>176</v>
      </c>
      <c r="B3" t="s">
        <v>177</v>
      </c>
      <c r="D3">
        <v>44163</v>
      </c>
      <c r="E3">
        <v>0.52500000000000002</v>
      </c>
      <c r="F3">
        <v>1101</v>
      </c>
      <c r="G3" t="s">
        <v>174</v>
      </c>
      <c r="H3" t="s">
        <v>175</v>
      </c>
      <c r="I3" s="180">
        <v>0</v>
      </c>
      <c r="J3" s="176">
        <v>0</v>
      </c>
      <c r="K3" s="176">
        <v>0</v>
      </c>
      <c r="L3" s="176">
        <v>0</v>
      </c>
      <c r="M3" s="202">
        <v>0</v>
      </c>
      <c r="N3" s="202">
        <v>0</v>
      </c>
      <c r="O3" s="176">
        <v>0</v>
      </c>
      <c r="P3" s="176">
        <v>0</v>
      </c>
      <c r="Q3" s="176">
        <v>0</v>
      </c>
      <c r="R3" s="176">
        <v>0</v>
      </c>
      <c r="S3" s="176" t="s">
        <v>381</v>
      </c>
      <c r="T3" s="176">
        <v>0</v>
      </c>
      <c r="U3" s="176">
        <v>0</v>
      </c>
      <c r="V3" s="176">
        <v>0</v>
      </c>
      <c r="W3" s="187">
        <v>0</v>
      </c>
      <c r="X3" s="181">
        <v>0</v>
      </c>
      <c r="Y3" s="176">
        <v>0</v>
      </c>
      <c r="Z3" s="202">
        <v>0</v>
      </c>
      <c r="AA3" s="176">
        <v>0</v>
      </c>
      <c r="AB3" s="180">
        <v>0</v>
      </c>
      <c r="AC3" s="176">
        <v>0</v>
      </c>
      <c r="AD3" s="188">
        <v>0</v>
      </c>
      <c r="AE3" s="180">
        <v>0</v>
      </c>
      <c r="AF3" t="s">
        <v>309</v>
      </c>
      <c r="AG3" t="s">
        <v>310</v>
      </c>
      <c r="AH3" t="s">
        <v>310</v>
      </c>
      <c r="AI3" t="s">
        <v>310</v>
      </c>
      <c r="AJ3" t="s">
        <v>310</v>
      </c>
      <c r="AK3" t="s">
        <v>310</v>
      </c>
      <c r="AL3" t="s">
        <v>310</v>
      </c>
      <c r="AM3" t="s">
        <v>310</v>
      </c>
      <c r="AN3" t="s">
        <v>310</v>
      </c>
      <c r="AO3" t="s">
        <v>310</v>
      </c>
      <c r="AP3" t="s">
        <v>310</v>
      </c>
      <c r="AQ3" t="s">
        <v>382</v>
      </c>
      <c r="AR3" t="s">
        <v>310</v>
      </c>
      <c r="AS3" t="s">
        <v>310</v>
      </c>
      <c r="AT3" t="s">
        <v>310</v>
      </c>
      <c r="AU3" t="s">
        <v>310</v>
      </c>
      <c r="AV3" t="s">
        <v>310</v>
      </c>
      <c r="AW3" t="s">
        <v>310</v>
      </c>
      <c r="AX3" t="s">
        <v>310</v>
      </c>
      <c r="AY3" t="s">
        <v>310</v>
      </c>
      <c r="AZ3" t="s">
        <v>310</v>
      </c>
      <c r="BA3" t="s">
        <v>310</v>
      </c>
      <c r="BB3" t="s">
        <v>310</v>
      </c>
      <c r="BC3" t="s">
        <v>310</v>
      </c>
      <c r="BD3" t="s">
        <v>311</v>
      </c>
      <c r="BE3">
        <v>368.91</v>
      </c>
      <c r="BF3">
        <v>6.67</v>
      </c>
      <c r="BG3">
        <v>2391.39</v>
      </c>
      <c r="BH3">
        <v>1512.35</v>
      </c>
      <c r="BI3">
        <v>13.33</v>
      </c>
      <c r="BJ3">
        <v>22573.16</v>
      </c>
      <c r="BK3">
        <v>527.82000000000005</v>
      </c>
      <c r="BL3">
        <v>188.9</v>
      </c>
      <c r="BM3">
        <v>1421068</v>
      </c>
      <c r="BN3">
        <v>3712.84</v>
      </c>
      <c r="BO3">
        <v>0</v>
      </c>
      <c r="BP3">
        <v>266.68</v>
      </c>
      <c r="BQ3">
        <v>11.11</v>
      </c>
      <c r="BR3">
        <v>5922.53</v>
      </c>
      <c r="BS3">
        <v>19782.05</v>
      </c>
      <c r="BT3">
        <v>506468.8</v>
      </c>
      <c r="BU3">
        <v>7006069</v>
      </c>
      <c r="BV3">
        <v>1.48</v>
      </c>
      <c r="BW3">
        <v>2014.61</v>
      </c>
      <c r="BX3">
        <v>1240.0999999999999</v>
      </c>
      <c r="BY3">
        <v>307.04000000000002</v>
      </c>
      <c r="BZ3">
        <v>1981.27</v>
      </c>
      <c r="CA3">
        <v>20299.099999999999</v>
      </c>
      <c r="CB3">
        <v>208280.7</v>
      </c>
      <c r="CC3">
        <v>401.13</v>
      </c>
      <c r="CD3">
        <v>123.34</v>
      </c>
      <c r="CE3">
        <v>1532288</v>
      </c>
      <c r="CF3">
        <v>106640.4</v>
      </c>
      <c r="CG3">
        <v>41.11</v>
      </c>
      <c r="CH3">
        <v>1897186</v>
      </c>
      <c r="CI3">
        <v>1832.38</v>
      </c>
      <c r="CJ3">
        <v>116.3</v>
      </c>
    </row>
    <row r="4" spans="1:88" ht="16.2" thickBot="1">
      <c r="A4" t="s">
        <v>178</v>
      </c>
      <c r="B4" t="s">
        <v>179</v>
      </c>
      <c r="D4">
        <v>44163</v>
      </c>
      <c r="E4">
        <v>0.52916666666666667</v>
      </c>
      <c r="F4">
        <v>3102</v>
      </c>
      <c r="G4" t="s">
        <v>174</v>
      </c>
      <c r="H4" t="s">
        <v>175</v>
      </c>
      <c r="I4" s="182">
        <v>1.03</v>
      </c>
      <c r="J4" s="179">
        <v>13.15</v>
      </c>
      <c r="K4" s="176">
        <v>13.71</v>
      </c>
      <c r="L4" s="176">
        <v>13.93</v>
      </c>
      <c r="M4" s="190">
        <v>1.1559999999999999</v>
      </c>
      <c r="N4" s="190">
        <v>1.49</v>
      </c>
      <c r="O4" s="204">
        <v>0.7077</v>
      </c>
      <c r="P4" s="180">
        <v>6.2839999999999998</v>
      </c>
      <c r="Q4" s="180">
        <v>7.1509999999999998</v>
      </c>
      <c r="R4" s="176">
        <v>28.62</v>
      </c>
      <c r="S4" s="176">
        <v>41.96</v>
      </c>
      <c r="T4" s="176">
        <v>28.1</v>
      </c>
      <c r="U4" s="176">
        <v>31.77</v>
      </c>
      <c r="V4" s="176">
        <v>29.63</v>
      </c>
      <c r="W4" s="186">
        <v>0.20230000000000001</v>
      </c>
      <c r="X4" s="181">
        <v>0.21479999999999999</v>
      </c>
      <c r="Y4" s="176">
        <v>0.22850000000000001</v>
      </c>
      <c r="Z4" s="190">
        <v>1.256</v>
      </c>
      <c r="AA4" s="176">
        <v>1.0249999999999999</v>
      </c>
      <c r="AB4" s="185">
        <v>9.5600000000000004E-2</v>
      </c>
      <c r="AC4" s="187">
        <v>0.23380000000000001</v>
      </c>
      <c r="AD4" s="189">
        <v>0.19500000000000001</v>
      </c>
      <c r="AE4" s="182">
        <v>0.20519999999999999</v>
      </c>
      <c r="AF4" t="s">
        <v>309</v>
      </c>
      <c r="AG4">
        <v>1.48</v>
      </c>
      <c r="AH4">
        <v>1.96</v>
      </c>
      <c r="AI4">
        <v>1.08</v>
      </c>
      <c r="AJ4">
        <v>1.6</v>
      </c>
      <c r="AK4">
        <v>26.31</v>
      </c>
      <c r="AL4">
        <v>17.91</v>
      </c>
      <c r="AM4">
        <v>99.04</v>
      </c>
      <c r="AN4">
        <v>39.64</v>
      </c>
      <c r="AO4">
        <v>29.44</v>
      </c>
      <c r="AP4">
        <v>7.02</v>
      </c>
      <c r="AQ4">
        <v>42.76</v>
      </c>
      <c r="AR4">
        <v>4.28</v>
      </c>
      <c r="AS4">
        <v>34.44</v>
      </c>
      <c r="AT4">
        <v>2.75</v>
      </c>
      <c r="AU4">
        <v>18.350000000000001</v>
      </c>
      <c r="AV4">
        <v>5.73</v>
      </c>
      <c r="AW4">
        <v>2.41</v>
      </c>
      <c r="AX4">
        <v>2.37</v>
      </c>
      <c r="AY4">
        <v>1.95</v>
      </c>
      <c r="AZ4">
        <v>2.81</v>
      </c>
      <c r="BA4">
        <v>3.09</v>
      </c>
      <c r="BB4">
        <v>1.1000000000000001</v>
      </c>
      <c r="BC4">
        <v>2.3199999999999998</v>
      </c>
      <c r="BD4" t="s">
        <v>311</v>
      </c>
      <c r="BE4">
        <v>48997.05</v>
      </c>
      <c r="BF4">
        <v>791.16</v>
      </c>
      <c r="BG4">
        <v>332942.3</v>
      </c>
      <c r="BH4">
        <v>51190.85</v>
      </c>
      <c r="BI4">
        <v>26.67</v>
      </c>
      <c r="BJ4">
        <v>68638.75</v>
      </c>
      <c r="BK4">
        <v>638.97</v>
      </c>
      <c r="BL4">
        <v>301.13</v>
      </c>
      <c r="BM4">
        <v>1669052</v>
      </c>
      <c r="BN4">
        <v>33707.620000000003</v>
      </c>
      <c r="BO4">
        <v>4.4400000000000004</v>
      </c>
      <c r="BP4">
        <v>1946.87</v>
      </c>
      <c r="BQ4">
        <v>52.22</v>
      </c>
      <c r="BR4">
        <v>32973.82</v>
      </c>
      <c r="BS4">
        <v>19979</v>
      </c>
      <c r="BT4">
        <v>495910.1</v>
      </c>
      <c r="BU4">
        <v>7165611</v>
      </c>
      <c r="BV4">
        <v>87.04</v>
      </c>
      <c r="BW4">
        <v>8630.4500000000007</v>
      </c>
      <c r="BX4">
        <v>9433.39</v>
      </c>
      <c r="BY4">
        <v>3852.42</v>
      </c>
      <c r="BZ4">
        <v>2035.35</v>
      </c>
      <c r="CA4">
        <v>20026.080000000002</v>
      </c>
      <c r="CB4">
        <v>212095.3</v>
      </c>
      <c r="CC4">
        <v>37850.370000000003</v>
      </c>
      <c r="CD4">
        <v>693.73</v>
      </c>
      <c r="CE4">
        <v>1565681</v>
      </c>
      <c r="CF4">
        <v>108530.2</v>
      </c>
      <c r="CG4">
        <v>1241.21</v>
      </c>
      <c r="CH4">
        <v>1935407</v>
      </c>
      <c r="CI4">
        <v>9449.8700000000008</v>
      </c>
      <c r="CJ4">
        <v>7605.68</v>
      </c>
    </row>
    <row r="5" spans="1:88" ht="16.2" thickBot="1">
      <c r="A5" t="s">
        <v>180</v>
      </c>
      <c r="B5" t="s">
        <v>181</v>
      </c>
      <c r="D5">
        <v>44163</v>
      </c>
      <c r="E5">
        <v>0.53263888888888888</v>
      </c>
      <c r="F5">
        <v>3103</v>
      </c>
      <c r="G5" t="s">
        <v>174</v>
      </c>
      <c r="H5" t="s">
        <v>175</v>
      </c>
      <c r="I5" s="186">
        <v>10.199999999999999</v>
      </c>
      <c r="J5" s="202">
        <v>129.4</v>
      </c>
      <c r="K5" s="202">
        <v>130.19999999999999</v>
      </c>
      <c r="L5" s="203">
        <v>130.1</v>
      </c>
      <c r="M5" s="190">
        <v>11.82</v>
      </c>
      <c r="N5" s="190">
        <v>10.63</v>
      </c>
      <c r="O5" s="203">
        <v>8.2739999999999991</v>
      </c>
      <c r="P5" s="181">
        <v>64.36</v>
      </c>
      <c r="Q5" s="181">
        <v>62.08</v>
      </c>
      <c r="R5" s="176">
        <v>256.60000000000002</v>
      </c>
      <c r="S5" s="176">
        <v>246</v>
      </c>
      <c r="T5" s="176">
        <v>246.5</v>
      </c>
      <c r="U5" s="176">
        <v>263.39999999999998</v>
      </c>
      <c r="V5" s="176">
        <v>257</v>
      </c>
      <c r="W5" s="185">
        <v>2.0249999999999999</v>
      </c>
      <c r="X5" s="182">
        <v>2.0190000000000001</v>
      </c>
      <c r="Y5" s="179">
        <v>2.169</v>
      </c>
      <c r="Z5" s="188">
        <v>11.1</v>
      </c>
      <c r="AA5" s="187">
        <v>10.02</v>
      </c>
      <c r="AB5" s="186">
        <v>0.94350000000000001</v>
      </c>
      <c r="AC5" s="186">
        <v>1.9610000000000001</v>
      </c>
      <c r="AD5" s="188">
        <v>2.0259999999999998</v>
      </c>
      <c r="AE5" s="181">
        <v>2.0369999999999999</v>
      </c>
      <c r="AF5" t="s">
        <v>309</v>
      </c>
      <c r="AG5">
        <v>3.27</v>
      </c>
      <c r="AH5">
        <v>2.35</v>
      </c>
      <c r="AI5">
        <v>1.94</v>
      </c>
      <c r="AJ5">
        <v>3.31</v>
      </c>
      <c r="AK5">
        <v>4.66</v>
      </c>
      <c r="AL5">
        <v>3.82</v>
      </c>
      <c r="AM5">
        <v>20.86</v>
      </c>
      <c r="AN5">
        <v>7.35</v>
      </c>
      <c r="AO5">
        <v>2.68</v>
      </c>
      <c r="AP5">
        <v>5.01</v>
      </c>
      <c r="AQ5">
        <v>32.28</v>
      </c>
      <c r="AR5">
        <v>2.57</v>
      </c>
      <c r="AS5">
        <v>8.89</v>
      </c>
      <c r="AT5">
        <v>2.56</v>
      </c>
      <c r="AU5">
        <v>0.93</v>
      </c>
      <c r="AV5">
        <v>2.89</v>
      </c>
      <c r="AW5">
        <v>2.44</v>
      </c>
      <c r="AX5">
        <v>3.37</v>
      </c>
      <c r="AY5">
        <v>1.83</v>
      </c>
      <c r="AZ5">
        <v>1.22</v>
      </c>
      <c r="BA5">
        <v>1.35</v>
      </c>
      <c r="BB5">
        <v>2.5499999999999998</v>
      </c>
      <c r="BC5">
        <v>2.2999999999999998</v>
      </c>
      <c r="BD5" t="s">
        <v>311</v>
      </c>
      <c r="BE5">
        <v>480208.4</v>
      </c>
      <c r="BF5">
        <v>7576.66</v>
      </c>
      <c r="BG5">
        <v>3135906</v>
      </c>
      <c r="BH5">
        <v>463986.9</v>
      </c>
      <c r="BI5">
        <v>145.56</v>
      </c>
      <c r="BJ5">
        <v>347197.7</v>
      </c>
      <c r="BK5">
        <v>1934.67</v>
      </c>
      <c r="BL5">
        <v>1295.6600000000001</v>
      </c>
      <c r="BM5">
        <v>3308195</v>
      </c>
      <c r="BN5">
        <v>271469.8</v>
      </c>
      <c r="BO5">
        <v>25.56</v>
      </c>
      <c r="BP5">
        <v>14925.88</v>
      </c>
      <c r="BQ5">
        <v>344.46</v>
      </c>
      <c r="BR5">
        <v>238887.1</v>
      </c>
      <c r="BS5">
        <v>19597.740000000002</v>
      </c>
      <c r="BT5">
        <v>494121.1</v>
      </c>
      <c r="BU5">
        <v>7151415</v>
      </c>
      <c r="BV5">
        <v>841.15</v>
      </c>
      <c r="BW5">
        <v>63649.279999999999</v>
      </c>
      <c r="BX5">
        <v>78563.61</v>
      </c>
      <c r="BY5">
        <v>31530.83</v>
      </c>
      <c r="BZ5">
        <v>1980.16</v>
      </c>
      <c r="CA5">
        <v>19927.37</v>
      </c>
      <c r="CB5">
        <v>208843.5</v>
      </c>
      <c r="CC5">
        <v>360575.6</v>
      </c>
      <c r="CD5">
        <v>5681.94</v>
      </c>
      <c r="CE5">
        <v>1553152</v>
      </c>
      <c r="CF5">
        <v>107318.9</v>
      </c>
      <c r="CG5">
        <v>10012.89</v>
      </c>
      <c r="CH5">
        <v>1930656</v>
      </c>
      <c r="CI5">
        <v>80419.240000000005</v>
      </c>
      <c r="CJ5">
        <v>74225.399999999994</v>
      </c>
    </row>
    <row r="6" spans="1:88" ht="16.2" thickBot="1">
      <c r="A6" t="s">
        <v>182</v>
      </c>
      <c r="B6" t="s">
        <v>183</v>
      </c>
      <c r="D6">
        <v>44163</v>
      </c>
      <c r="E6">
        <v>0.53680555555555554</v>
      </c>
      <c r="F6">
        <v>3104</v>
      </c>
      <c r="G6" t="s">
        <v>174</v>
      </c>
      <c r="H6" t="s">
        <v>175</v>
      </c>
      <c r="I6" s="179">
        <v>102.2</v>
      </c>
      <c r="J6" s="190">
        <v>1241</v>
      </c>
      <c r="K6" s="190">
        <v>1271</v>
      </c>
      <c r="L6" s="188">
        <v>1295</v>
      </c>
      <c r="M6" s="190">
        <v>100.7</v>
      </c>
      <c r="N6" s="190">
        <v>104.6</v>
      </c>
      <c r="O6" s="188">
        <v>92.39</v>
      </c>
      <c r="P6" s="182">
        <v>628</v>
      </c>
      <c r="Q6" s="182">
        <v>637</v>
      </c>
      <c r="R6" s="176">
        <v>2507</v>
      </c>
      <c r="S6" s="176">
        <v>2790</v>
      </c>
      <c r="T6" s="176">
        <v>2495</v>
      </c>
      <c r="U6" s="176">
        <v>2492</v>
      </c>
      <c r="V6" s="176">
        <v>2602</v>
      </c>
      <c r="W6" s="186">
        <v>19.73</v>
      </c>
      <c r="X6" s="181">
        <v>20.309999999999999</v>
      </c>
      <c r="Y6" s="187">
        <v>21.07</v>
      </c>
      <c r="Z6" s="188">
        <v>106.8</v>
      </c>
      <c r="AA6" s="185">
        <v>99.99</v>
      </c>
      <c r="AB6" s="179">
        <v>9.5920000000000005</v>
      </c>
      <c r="AC6" s="185">
        <v>19.760000000000002</v>
      </c>
      <c r="AD6" s="204">
        <v>20.350000000000001</v>
      </c>
      <c r="AE6" s="178">
        <v>20.3</v>
      </c>
      <c r="AF6" t="s">
        <v>309</v>
      </c>
      <c r="AG6">
        <v>1.98</v>
      </c>
      <c r="AH6">
        <v>1.21</v>
      </c>
      <c r="AI6">
        <v>1.47</v>
      </c>
      <c r="AJ6">
        <v>1.84</v>
      </c>
      <c r="AK6">
        <v>1.72</v>
      </c>
      <c r="AL6">
        <v>1.46</v>
      </c>
      <c r="AM6">
        <v>14.48</v>
      </c>
      <c r="AN6">
        <v>1.59</v>
      </c>
      <c r="AO6">
        <v>2.44</v>
      </c>
      <c r="AP6">
        <v>4.7300000000000004</v>
      </c>
      <c r="AQ6">
        <v>6.38</v>
      </c>
      <c r="AR6">
        <v>2.0699999999999998</v>
      </c>
      <c r="AS6">
        <v>3.48</v>
      </c>
      <c r="AT6">
        <v>2.09</v>
      </c>
      <c r="AU6">
        <v>1.4</v>
      </c>
      <c r="AV6">
        <v>1.82</v>
      </c>
      <c r="AW6">
        <v>1.98</v>
      </c>
      <c r="AX6">
        <v>2.4700000000000002</v>
      </c>
      <c r="AY6">
        <v>0.67</v>
      </c>
      <c r="AZ6">
        <v>2.15</v>
      </c>
      <c r="BA6">
        <v>3.24</v>
      </c>
      <c r="BB6">
        <v>2.19</v>
      </c>
      <c r="BC6">
        <v>2.06</v>
      </c>
      <c r="BD6" t="s">
        <v>311</v>
      </c>
      <c r="BE6">
        <v>4747774</v>
      </c>
      <c r="BF6">
        <v>75279.429999999993</v>
      </c>
      <c r="BG6">
        <v>30168100</v>
      </c>
      <c r="BH6">
        <v>4541486</v>
      </c>
      <c r="BI6">
        <v>1181.2</v>
      </c>
      <c r="BJ6">
        <v>3171097</v>
      </c>
      <c r="BK6">
        <v>16796.439999999999</v>
      </c>
      <c r="BL6">
        <v>11403.72</v>
      </c>
      <c r="BM6">
        <v>20222400</v>
      </c>
      <c r="BN6">
        <v>2690783</v>
      </c>
      <c r="BO6">
        <v>300.01</v>
      </c>
      <c r="BP6">
        <v>146618.4</v>
      </c>
      <c r="BQ6">
        <v>3281.6</v>
      </c>
      <c r="BR6">
        <v>2332021</v>
      </c>
      <c r="BS6">
        <v>20314.68</v>
      </c>
      <c r="BT6">
        <v>507475</v>
      </c>
      <c r="BU6">
        <v>7053786</v>
      </c>
      <c r="BV6">
        <v>8481.4500000000007</v>
      </c>
      <c r="BW6">
        <v>613379.80000000005</v>
      </c>
      <c r="BX6">
        <v>742113.1</v>
      </c>
      <c r="BY6">
        <v>309278.90000000002</v>
      </c>
      <c r="BZ6">
        <v>2072.4</v>
      </c>
      <c r="CA6">
        <v>20215.14</v>
      </c>
      <c r="CB6">
        <v>204913.9</v>
      </c>
      <c r="CC6">
        <v>3527868</v>
      </c>
      <c r="CD6">
        <v>55795.89</v>
      </c>
      <c r="CE6">
        <v>1530603</v>
      </c>
      <c r="CF6">
        <v>104401.1</v>
      </c>
      <c r="CG6">
        <v>99056.9</v>
      </c>
      <c r="CH6">
        <v>1918397</v>
      </c>
      <c r="CI6">
        <v>785924.1</v>
      </c>
      <c r="CJ6">
        <v>734125.3</v>
      </c>
    </row>
    <row r="7" spans="1:88" ht="16.2" thickBot="1">
      <c r="A7" t="s">
        <v>184</v>
      </c>
      <c r="B7" t="s">
        <v>185</v>
      </c>
      <c r="D7">
        <v>44163</v>
      </c>
      <c r="E7">
        <v>0.54027777777777775</v>
      </c>
      <c r="F7">
        <v>3105</v>
      </c>
      <c r="G7" t="s">
        <v>174</v>
      </c>
      <c r="H7" t="s">
        <v>175</v>
      </c>
      <c r="I7" s="176">
        <v>512.5</v>
      </c>
      <c r="J7" s="190">
        <v>6169</v>
      </c>
      <c r="K7" s="190">
        <v>6337</v>
      </c>
      <c r="L7" s="188">
        <v>6366</v>
      </c>
      <c r="M7" s="191">
        <v>497.6</v>
      </c>
      <c r="N7" s="191">
        <v>507.5</v>
      </c>
      <c r="O7" s="188">
        <v>487.6</v>
      </c>
      <c r="P7" s="181">
        <v>3042</v>
      </c>
      <c r="Q7" s="181">
        <v>3149</v>
      </c>
      <c r="R7" s="176">
        <v>12300</v>
      </c>
      <c r="S7" s="176">
        <v>12770</v>
      </c>
      <c r="T7" s="176">
        <v>12360</v>
      </c>
      <c r="U7" s="176">
        <v>12260</v>
      </c>
      <c r="V7" s="176">
        <v>12630</v>
      </c>
      <c r="W7" s="179">
        <v>98.39</v>
      </c>
      <c r="X7" s="181">
        <v>102.4</v>
      </c>
      <c r="Y7" s="186">
        <v>103.9</v>
      </c>
      <c r="Z7" s="188">
        <v>510.8</v>
      </c>
      <c r="AA7" s="181">
        <v>499.4</v>
      </c>
      <c r="AB7" s="176">
        <v>49.7</v>
      </c>
      <c r="AC7" s="178">
        <v>101.2</v>
      </c>
      <c r="AD7" s="176">
        <v>102.7</v>
      </c>
      <c r="AE7" s="176">
        <v>103.7</v>
      </c>
      <c r="AF7" t="s">
        <v>309</v>
      </c>
      <c r="AG7">
        <v>0.97</v>
      </c>
      <c r="AH7">
        <v>0.81</v>
      </c>
      <c r="AI7">
        <v>0.66</v>
      </c>
      <c r="AJ7">
        <v>0.61</v>
      </c>
      <c r="AK7">
        <v>2.63</v>
      </c>
      <c r="AL7">
        <v>0.59</v>
      </c>
      <c r="AM7">
        <v>7.86</v>
      </c>
      <c r="AN7">
        <v>0.9</v>
      </c>
      <c r="AO7">
        <v>0.43</v>
      </c>
      <c r="AP7">
        <v>3.26</v>
      </c>
      <c r="AQ7">
        <v>4.6399999999999997</v>
      </c>
      <c r="AR7">
        <v>1.05</v>
      </c>
      <c r="AS7">
        <v>0.73</v>
      </c>
      <c r="AT7">
        <v>1.1100000000000001</v>
      </c>
      <c r="AU7">
        <v>0.49</v>
      </c>
      <c r="AV7">
        <v>0.64</v>
      </c>
      <c r="AW7">
        <v>0.68</v>
      </c>
      <c r="AX7">
        <v>0.91</v>
      </c>
      <c r="AY7">
        <v>0.55000000000000004</v>
      </c>
      <c r="AZ7">
        <v>1.17</v>
      </c>
      <c r="BA7">
        <v>1.07</v>
      </c>
      <c r="BB7">
        <v>0.49</v>
      </c>
      <c r="BC7">
        <v>0.92</v>
      </c>
      <c r="BD7" t="s">
        <v>311</v>
      </c>
      <c r="BE7">
        <v>24569540</v>
      </c>
      <c r="BF7">
        <v>377541.6</v>
      </c>
      <c r="BG7">
        <v>155264700</v>
      </c>
      <c r="BH7">
        <v>23048750</v>
      </c>
      <c r="BI7">
        <v>5839.13</v>
      </c>
      <c r="BJ7">
        <v>15796330</v>
      </c>
      <c r="BK7">
        <v>91845.3</v>
      </c>
      <c r="BL7">
        <v>55010.01</v>
      </c>
      <c r="BM7">
        <v>97391770</v>
      </c>
      <c r="BN7">
        <v>14144870</v>
      </c>
      <c r="BO7">
        <v>1386.79</v>
      </c>
      <c r="BP7">
        <v>748855.3</v>
      </c>
      <c r="BQ7">
        <v>16248.51</v>
      </c>
      <c r="BR7">
        <v>11661940</v>
      </c>
      <c r="BS7">
        <v>20505.650000000001</v>
      </c>
      <c r="BT7">
        <v>546470.40000000002</v>
      </c>
      <c r="BU7">
        <v>7280586</v>
      </c>
      <c r="BV7">
        <v>42685.95</v>
      </c>
      <c r="BW7">
        <v>3183622</v>
      </c>
      <c r="BX7">
        <v>3771855</v>
      </c>
      <c r="BY7">
        <v>1596187</v>
      </c>
      <c r="BZ7">
        <v>1971.64</v>
      </c>
      <c r="CA7">
        <v>21071.74</v>
      </c>
      <c r="CB7">
        <v>207161.1</v>
      </c>
      <c r="CC7">
        <v>17811690</v>
      </c>
      <c r="CD7">
        <v>289586.8</v>
      </c>
      <c r="CE7">
        <v>1535830</v>
      </c>
      <c r="CF7">
        <v>102258.6</v>
      </c>
      <c r="CG7">
        <v>509068.6</v>
      </c>
      <c r="CH7">
        <v>1966556</v>
      </c>
      <c r="CI7">
        <v>4060984</v>
      </c>
      <c r="CJ7">
        <v>3843812</v>
      </c>
    </row>
    <row r="8" spans="1:88" ht="16.2" thickBot="1">
      <c r="A8" t="s">
        <v>186</v>
      </c>
      <c r="B8" t="s">
        <v>187</v>
      </c>
      <c r="D8">
        <v>44163</v>
      </c>
      <c r="E8">
        <v>0.5444444444444444</v>
      </c>
      <c r="F8">
        <v>3106</v>
      </c>
      <c r="G8" t="s">
        <v>174</v>
      </c>
      <c r="H8" t="s">
        <v>175</v>
      </c>
      <c r="I8" s="176">
        <v>990.8</v>
      </c>
      <c r="J8" s="191">
        <v>12450</v>
      </c>
      <c r="K8" s="191">
        <v>12360</v>
      </c>
      <c r="L8" s="189">
        <v>12350</v>
      </c>
      <c r="M8" s="190">
        <v>998.3</v>
      </c>
      <c r="N8" s="190">
        <v>993</v>
      </c>
      <c r="O8" s="189">
        <v>991.9</v>
      </c>
      <c r="P8" s="178">
        <v>6249</v>
      </c>
      <c r="Q8" s="178">
        <v>6196</v>
      </c>
      <c r="R8" s="176">
        <v>24920</v>
      </c>
      <c r="S8" s="176">
        <v>24660</v>
      </c>
      <c r="T8" s="176">
        <v>24900</v>
      </c>
      <c r="U8" s="176">
        <v>24940</v>
      </c>
      <c r="V8" s="176">
        <v>24750</v>
      </c>
      <c r="W8" s="176">
        <v>200.4</v>
      </c>
      <c r="X8" s="178">
        <v>198.4</v>
      </c>
      <c r="Y8" s="186">
        <v>197.6</v>
      </c>
      <c r="Z8" s="188">
        <v>991.3</v>
      </c>
      <c r="AA8" s="178">
        <v>997.5</v>
      </c>
      <c r="AB8" s="176">
        <v>99.51</v>
      </c>
      <c r="AC8" s="176">
        <v>199</v>
      </c>
      <c r="AD8" s="176">
        <v>198.3</v>
      </c>
      <c r="AE8" s="176">
        <v>197.6</v>
      </c>
      <c r="AF8" t="s">
        <v>309</v>
      </c>
      <c r="AG8">
        <v>0.52</v>
      </c>
      <c r="AH8">
        <v>0.54</v>
      </c>
      <c r="AI8">
        <v>0.79</v>
      </c>
      <c r="AJ8">
        <v>0.63</v>
      </c>
      <c r="AK8">
        <v>2.16</v>
      </c>
      <c r="AL8">
        <v>0.82</v>
      </c>
      <c r="AM8">
        <v>7.31</v>
      </c>
      <c r="AN8">
        <v>0.1</v>
      </c>
      <c r="AO8">
        <v>0.87</v>
      </c>
      <c r="AP8">
        <v>3.13</v>
      </c>
      <c r="AQ8">
        <v>4.4400000000000004</v>
      </c>
      <c r="AR8">
        <v>0.2</v>
      </c>
      <c r="AS8">
        <v>0.09</v>
      </c>
      <c r="AT8">
        <v>0.82</v>
      </c>
      <c r="AU8">
        <v>0.46</v>
      </c>
      <c r="AV8">
        <v>0.45</v>
      </c>
      <c r="AW8">
        <v>0.46</v>
      </c>
      <c r="AX8">
        <v>2</v>
      </c>
      <c r="AY8">
        <v>0.38</v>
      </c>
      <c r="AZ8">
        <v>0.42</v>
      </c>
      <c r="BA8">
        <v>0.44</v>
      </c>
      <c r="BB8">
        <v>0.53</v>
      </c>
      <c r="BC8">
        <v>0.19</v>
      </c>
      <c r="BD8" t="s">
        <v>311</v>
      </c>
      <c r="BE8">
        <v>50351250</v>
      </c>
      <c r="BF8">
        <v>772571.8</v>
      </c>
      <c r="BG8">
        <v>321177800</v>
      </c>
      <c r="BH8">
        <v>47393800</v>
      </c>
      <c r="BI8">
        <v>11866.29</v>
      </c>
      <c r="BJ8">
        <v>32742030</v>
      </c>
      <c r="BK8">
        <v>190804.9</v>
      </c>
      <c r="BL8">
        <v>114370.5</v>
      </c>
      <c r="BM8">
        <v>201601600</v>
      </c>
      <c r="BN8">
        <v>29358530</v>
      </c>
      <c r="BO8">
        <v>2714.81</v>
      </c>
      <c r="BP8">
        <v>1598531</v>
      </c>
      <c r="BQ8">
        <v>33507.15</v>
      </c>
      <c r="BR8">
        <v>24219410</v>
      </c>
      <c r="BS8">
        <v>20791.22</v>
      </c>
      <c r="BT8">
        <v>559814.1</v>
      </c>
      <c r="BU8">
        <v>7718164</v>
      </c>
      <c r="BV8">
        <v>88147.13</v>
      </c>
      <c r="BW8">
        <v>6536729</v>
      </c>
      <c r="BX8">
        <v>7604161</v>
      </c>
      <c r="BY8">
        <v>3170552</v>
      </c>
      <c r="BZ8">
        <v>2017.57</v>
      </c>
      <c r="CA8">
        <v>20973.08</v>
      </c>
      <c r="CB8">
        <v>214870.2</v>
      </c>
      <c r="CC8">
        <v>36898910</v>
      </c>
      <c r="CD8">
        <v>601202.80000000005</v>
      </c>
      <c r="CE8">
        <v>1592526</v>
      </c>
      <c r="CF8">
        <v>100975.6</v>
      </c>
      <c r="CG8">
        <v>1037666</v>
      </c>
      <c r="CH8">
        <v>2030008</v>
      </c>
      <c r="CI8">
        <v>8090365</v>
      </c>
      <c r="CJ8">
        <v>7562227</v>
      </c>
    </row>
    <row r="9" spans="1:88" ht="16.2" thickBot="1">
      <c r="R9" s="228" t="s">
        <v>613</v>
      </c>
      <c r="S9" s="229"/>
      <c r="T9" s="229"/>
      <c r="U9" s="229"/>
      <c r="V9" s="230"/>
    </row>
    <row r="10" spans="1:88">
      <c r="H10" s="169" t="s">
        <v>611</v>
      </c>
      <c r="I10" s="125">
        <v>0.99970000000000003</v>
      </c>
      <c r="J10" s="125">
        <v>1</v>
      </c>
      <c r="K10" s="125">
        <v>0.99980000000000002</v>
      </c>
      <c r="L10" s="125">
        <v>0.99970000000000003</v>
      </c>
      <c r="M10" s="125">
        <v>1</v>
      </c>
      <c r="N10" s="125">
        <v>0.99980000000000002</v>
      </c>
      <c r="O10" s="125">
        <v>1</v>
      </c>
      <c r="P10" s="125">
        <v>1</v>
      </c>
      <c r="Q10" s="125">
        <v>0.99980000000000002</v>
      </c>
      <c r="R10" s="125">
        <v>1</v>
      </c>
      <c r="S10" s="125">
        <v>0.99960000000000004</v>
      </c>
      <c r="T10" s="125">
        <v>1</v>
      </c>
      <c r="U10" s="125">
        <v>1</v>
      </c>
      <c r="V10" s="125">
        <v>0.99980000000000002</v>
      </c>
      <c r="W10" s="125">
        <v>1</v>
      </c>
      <c r="X10" s="125">
        <v>0.99970000000000003</v>
      </c>
      <c r="Y10" s="125">
        <v>0.99939999999999996</v>
      </c>
      <c r="Z10" s="125">
        <v>0.99970000000000003</v>
      </c>
      <c r="AA10" s="125">
        <v>0.99990000000000001</v>
      </c>
      <c r="AB10" s="125">
        <v>0.99990000000000001</v>
      </c>
      <c r="AC10" s="125">
        <v>0.99980000000000002</v>
      </c>
      <c r="AD10" s="125">
        <v>0.99960000000000004</v>
      </c>
      <c r="AE10" s="125">
        <v>0.99939999999999996</v>
      </c>
    </row>
    <row r="13" spans="1:88">
      <c r="A13" s="2" t="s">
        <v>584</v>
      </c>
    </row>
    <row r="14" spans="1:88">
      <c r="A14" t="s">
        <v>166</v>
      </c>
      <c r="B14" t="s">
        <v>167</v>
      </c>
      <c r="C14" t="s">
        <v>168</v>
      </c>
      <c r="D14" t="s">
        <v>169</v>
      </c>
      <c r="E14" t="s">
        <v>170</v>
      </c>
      <c r="F14" t="s">
        <v>171</v>
      </c>
      <c r="G14" t="s">
        <v>172</v>
      </c>
      <c r="H14" t="s">
        <v>173</v>
      </c>
      <c r="I14" t="s">
        <v>312</v>
      </c>
      <c r="J14" t="s">
        <v>313</v>
      </c>
      <c r="K14" t="s">
        <v>314</v>
      </c>
      <c r="L14" t="s">
        <v>315</v>
      </c>
      <c r="M14" t="s">
        <v>316</v>
      </c>
      <c r="N14" t="s">
        <v>317</v>
      </c>
      <c r="O14" t="s">
        <v>318</v>
      </c>
      <c r="P14" t="s">
        <v>319</v>
      </c>
      <c r="Q14" t="s">
        <v>320</v>
      </c>
      <c r="R14" t="s">
        <v>321</v>
      </c>
      <c r="S14" t="s">
        <v>322</v>
      </c>
      <c r="T14" t="s">
        <v>323</v>
      </c>
      <c r="U14" t="s">
        <v>324</v>
      </c>
      <c r="V14" t="s">
        <v>325</v>
      </c>
      <c r="W14" t="s">
        <v>326</v>
      </c>
      <c r="X14" t="s">
        <v>327</v>
      </c>
      <c r="Y14" t="s">
        <v>328</v>
      </c>
      <c r="Z14" t="s">
        <v>329</v>
      </c>
      <c r="AA14" t="s">
        <v>330</v>
      </c>
      <c r="AB14" t="s">
        <v>331</v>
      </c>
      <c r="AC14" t="s">
        <v>332</v>
      </c>
      <c r="AD14" t="s">
        <v>333</v>
      </c>
      <c r="AE14" t="s">
        <v>334</v>
      </c>
      <c r="AF14" t="s">
        <v>535</v>
      </c>
      <c r="AG14" t="s">
        <v>536</v>
      </c>
      <c r="AH14" t="s">
        <v>537</v>
      </c>
      <c r="AI14" t="s">
        <v>538</v>
      </c>
      <c r="AJ14" t="s">
        <v>539</v>
      </c>
      <c r="AK14" t="s">
        <v>540</v>
      </c>
      <c r="AL14" t="s">
        <v>541</v>
      </c>
      <c r="AM14" t="s">
        <v>542</v>
      </c>
      <c r="AN14" t="s">
        <v>543</v>
      </c>
      <c r="AO14" t="s">
        <v>544</v>
      </c>
      <c r="AP14" t="s">
        <v>545</v>
      </c>
      <c r="AQ14" t="s">
        <v>546</v>
      </c>
      <c r="AR14" t="s">
        <v>547</v>
      </c>
      <c r="AS14" t="s">
        <v>548</v>
      </c>
      <c r="AT14" t="s">
        <v>549</v>
      </c>
      <c r="AU14" t="s">
        <v>550</v>
      </c>
      <c r="AV14" t="s">
        <v>551</v>
      </c>
      <c r="AW14" t="s">
        <v>552</v>
      </c>
      <c r="AX14" t="s">
        <v>553</v>
      </c>
      <c r="AY14" t="s">
        <v>554</v>
      </c>
      <c r="AZ14" t="s">
        <v>555</v>
      </c>
      <c r="BA14" t="s">
        <v>556</v>
      </c>
      <c r="BB14" t="s">
        <v>557</v>
      </c>
      <c r="BC14" t="s">
        <v>558</v>
      </c>
      <c r="BD14" t="s">
        <v>559</v>
      </c>
      <c r="BE14" t="s">
        <v>560</v>
      </c>
      <c r="BF14" t="s">
        <v>561</v>
      </c>
      <c r="BG14" t="s">
        <v>562</v>
      </c>
      <c r="BH14" t="s">
        <v>563</v>
      </c>
      <c r="BI14" t="s">
        <v>564</v>
      </c>
      <c r="BJ14" t="s">
        <v>565</v>
      </c>
      <c r="BK14" t="s">
        <v>566</v>
      </c>
      <c r="BL14" t="s">
        <v>567</v>
      </c>
      <c r="BM14" t="s">
        <v>568</v>
      </c>
      <c r="BN14" t="s">
        <v>569</v>
      </c>
      <c r="BO14" t="s">
        <v>570</v>
      </c>
      <c r="BP14" t="s">
        <v>571</v>
      </c>
      <c r="BQ14" t="s">
        <v>572</v>
      </c>
      <c r="BR14" t="s">
        <v>573</v>
      </c>
      <c r="BS14" s="123" t="s">
        <v>335</v>
      </c>
      <c r="BT14" s="123" t="s">
        <v>336</v>
      </c>
      <c r="BU14" s="123" t="s">
        <v>337</v>
      </c>
      <c r="BV14" t="s">
        <v>574</v>
      </c>
      <c r="BW14" t="s">
        <v>575</v>
      </c>
      <c r="BX14" t="s">
        <v>576</v>
      </c>
      <c r="BY14" t="s">
        <v>577</v>
      </c>
      <c r="BZ14" s="123" t="s">
        <v>338</v>
      </c>
      <c r="CA14" s="123" t="s">
        <v>339</v>
      </c>
      <c r="CB14" s="123" t="s">
        <v>340</v>
      </c>
      <c r="CC14" t="s">
        <v>578</v>
      </c>
      <c r="CD14" t="s">
        <v>579</v>
      </c>
      <c r="CE14" s="123" t="s">
        <v>341</v>
      </c>
      <c r="CF14" s="123" t="s">
        <v>342</v>
      </c>
      <c r="CG14" t="s">
        <v>580</v>
      </c>
      <c r="CH14" s="123" t="s">
        <v>343</v>
      </c>
      <c r="CI14" t="s">
        <v>581</v>
      </c>
      <c r="CJ14" t="s">
        <v>582</v>
      </c>
    </row>
    <row r="15" spans="1:88">
      <c r="A15" s="136" t="s">
        <v>236</v>
      </c>
      <c r="B15" t="s">
        <v>237</v>
      </c>
      <c r="D15" s="121">
        <v>44163</v>
      </c>
      <c r="E15" s="122">
        <v>0.63472222222222219</v>
      </c>
      <c r="F15">
        <v>1101</v>
      </c>
      <c r="G15" t="s">
        <v>174</v>
      </c>
      <c r="H15" t="s">
        <v>175</v>
      </c>
      <c r="I15">
        <v>1.01E-2</v>
      </c>
      <c r="J15">
        <v>2.8130000000000002</v>
      </c>
      <c r="K15">
        <v>14.05</v>
      </c>
      <c r="L15">
        <v>13.78</v>
      </c>
      <c r="M15">
        <v>-0.64019999999999999</v>
      </c>
      <c r="N15">
        <v>0.2167</v>
      </c>
      <c r="O15">
        <v>-0.45879999999999999</v>
      </c>
      <c r="P15">
        <v>2.7240000000000002</v>
      </c>
      <c r="Q15">
        <v>2.407</v>
      </c>
      <c r="R15">
        <v>4.7249999999999996</v>
      </c>
      <c r="S15" t="s">
        <v>381</v>
      </c>
      <c r="T15">
        <v>24.85</v>
      </c>
      <c r="U15">
        <v>-0.11409999999999999</v>
      </c>
      <c r="V15">
        <v>26.6</v>
      </c>
      <c r="W15">
        <v>-2.5999999999999999E-3</v>
      </c>
      <c r="X15">
        <v>-2.69E-2</v>
      </c>
      <c r="Y15">
        <v>0.53639999999999999</v>
      </c>
      <c r="Z15">
        <v>1.2150000000000001</v>
      </c>
      <c r="AA15">
        <v>2.9600000000000001E-2</v>
      </c>
      <c r="AB15">
        <v>-5.9999999999999995E-4</v>
      </c>
      <c r="AC15">
        <v>1.23E-2</v>
      </c>
      <c r="AD15">
        <v>-3.5999999999999999E-3</v>
      </c>
      <c r="AE15">
        <v>1.6999999999999999E-3</v>
      </c>
      <c r="AF15" t="s">
        <v>309</v>
      </c>
      <c r="AG15">
        <v>14.66</v>
      </c>
      <c r="AH15">
        <v>22.08</v>
      </c>
      <c r="AI15">
        <v>71.099999999999994</v>
      </c>
      <c r="AJ15">
        <v>79.39</v>
      </c>
      <c r="AK15">
        <v>77.739999999999995</v>
      </c>
      <c r="AL15">
        <v>59.58</v>
      </c>
      <c r="AM15">
        <v>93.83</v>
      </c>
      <c r="AN15">
        <v>48.2</v>
      </c>
      <c r="AO15" t="s">
        <v>310</v>
      </c>
      <c r="AP15">
        <v>13.19</v>
      </c>
      <c r="AQ15" t="s">
        <v>382</v>
      </c>
      <c r="AR15">
        <v>81.97</v>
      </c>
      <c r="AS15">
        <v>21.92</v>
      </c>
      <c r="AT15">
        <v>78.27</v>
      </c>
      <c r="AU15">
        <v>66.41</v>
      </c>
      <c r="AV15">
        <v>11.03</v>
      </c>
      <c r="AW15">
        <v>76.45</v>
      </c>
      <c r="AX15">
        <v>3.68</v>
      </c>
      <c r="AY15">
        <v>44.26</v>
      </c>
      <c r="AZ15" t="s">
        <v>310</v>
      </c>
      <c r="BA15">
        <v>77.62</v>
      </c>
      <c r="BB15">
        <v>31.89</v>
      </c>
      <c r="BC15">
        <v>28.44</v>
      </c>
      <c r="BD15" t="s">
        <v>311</v>
      </c>
      <c r="BE15">
        <v>616.70000000000005</v>
      </c>
      <c r="BF15">
        <v>156.66999999999999</v>
      </c>
      <c r="BG15">
        <v>247377.9</v>
      </c>
      <c r="BH15">
        <v>36727.279999999999</v>
      </c>
      <c r="BI15">
        <v>5.56</v>
      </c>
      <c r="BJ15">
        <v>21501.24</v>
      </c>
      <c r="BK15">
        <v>390.02</v>
      </c>
      <c r="BL15">
        <v>214.45</v>
      </c>
      <c r="BM15">
        <v>1103994</v>
      </c>
      <c r="BN15">
        <v>7761.33</v>
      </c>
      <c r="BO15">
        <v>0</v>
      </c>
      <c r="BP15">
        <v>1271.04</v>
      </c>
      <c r="BQ15">
        <v>10</v>
      </c>
      <c r="BR15">
        <v>21897.49</v>
      </c>
      <c r="BS15">
        <v>17950.43</v>
      </c>
      <c r="BT15">
        <v>447424.9</v>
      </c>
      <c r="BU15">
        <v>5178676</v>
      </c>
      <c r="BV15">
        <v>0.37</v>
      </c>
      <c r="BW15">
        <v>896.34</v>
      </c>
      <c r="BX15">
        <v>14814.96</v>
      </c>
      <c r="BY15">
        <v>3396.38</v>
      </c>
      <c r="BZ15">
        <v>2056.4699999999998</v>
      </c>
      <c r="CA15">
        <v>20037.12</v>
      </c>
      <c r="CB15">
        <v>155936.6</v>
      </c>
      <c r="CC15">
        <v>1095.95</v>
      </c>
      <c r="CD15">
        <v>89.63</v>
      </c>
      <c r="CE15">
        <v>1148572</v>
      </c>
      <c r="CF15">
        <v>80728.77</v>
      </c>
      <c r="CG15">
        <v>77.78</v>
      </c>
      <c r="CH15">
        <v>1407151</v>
      </c>
      <c r="CI15">
        <v>1257.1199999999999</v>
      </c>
      <c r="CJ15">
        <v>131.47999999999999</v>
      </c>
    </row>
    <row r="16" spans="1:88">
      <c r="A16" s="136" t="s">
        <v>239</v>
      </c>
      <c r="B16" t="s">
        <v>237</v>
      </c>
      <c r="D16" s="121">
        <v>44163</v>
      </c>
      <c r="E16" s="122">
        <v>0.64236111111111105</v>
      </c>
      <c r="F16">
        <v>1101</v>
      </c>
      <c r="G16" t="s">
        <v>174</v>
      </c>
      <c r="H16" t="s">
        <v>175</v>
      </c>
      <c r="I16">
        <v>1.0699999999999999E-2</v>
      </c>
      <c r="J16">
        <v>0.31859999999999999</v>
      </c>
      <c r="K16">
        <v>0.55689999999999995</v>
      </c>
      <c r="L16">
        <v>0.57530000000000003</v>
      </c>
      <c r="M16">
        <v>-0.1714</v>
      </c>
      <c r="N16">
        <v>0.18290000000000001</v>
      </c>
      <c r="O16">
        <v>7.0300000000000001E-2</v>
      </c>
      <c r="P16">
        <v>2.254</v>
      </c>
      <c r="Q16">
        <v>2.4790000000000001</v>
      </c>
      <c r="R16">
        <v>1.361</v>
      </c>
      <c r="S16" t="s">
        <v>381</v>
      </c>
      <c r="T16">
        <v>1.3540000000000001</v>
      </c>
      <c r="U16">
        <v>-2.7919999999999998</v>
      </c>
      <c r="V16">
        <v>1.498</v>
      </c>
      <c r="W16">
        <v>-2.5000000000000001E-3</v>
      </c>
      <c r="X16">
        <v>4.0099999999999997E-2</v>
      </c>
      <c r="Y16">
        <v>3.3300000000000003E-2</v>
      </c>
      <c r="Z16">
        <v>6.8500000000000005E-2</v>
      </c>
      <c r="AA16">
        <v>1.77E-2</v>
      </c>
      <c r="AB16">
        <v>4.9200000000000001E-2</v>
      </c>
      <c r="AC16">
        <v>9.5999999999999992E-3</v>
      </c>
      <c r="AD16">
        <v>-1.1000000000000001E-3</v>
      </c>
      <c r="AE16">
        <v>1.2999999999999999E-3</v>
      </c>
      <c r="AF16" t="s">
        <v>309</v>
      </c>
      <c r="AG16">
        <v>8.99</v>
      </c>
      <c r="AH16">
        <v>10.71</v>
      </c>
      <c r="AI16">
        <v>32.32</v>
      </c>
      <c r="AJ16">
        <v>35.96</v>
      </c>
      <c r="AK16" t="s">
        <v>310</v>
      </c>
      <c r="AL16">
        <v>33.06</v>
      </c>
      <c r="AM16" t="s">
        <v>310</v>
      </c>
      <c r="AN16">
        <v>54.17</v>
      </c>
      <c r="AO16" t="s">
        <v>310</v>
      </c>
      <c r="AP16">
        <v>34.9</v>
      </c>
      <c r="AQ16" t="s">
        <v>382</v>
      </c>
      <c r="AR16">
        <v>88.7</v>
      </c>
      <c r="AS16" t="s">
        <v>310</v>
      </c>
      <c r="AT16">
        <v>53.35</v>
      </c>
      <c r="AU16">
        <v>70.989999999999995</v>
      </c>
      <c r="AV16">
        <v>9.52</v>
      </c>
      <c r="AW16">
        <v>11.58</v>
      </c>
      <c r="AX16">
        <v>13.67</v>
      </c>
      <c r="AY16">
        <v>30.63</v>
      </c>
      <c r="AZ16">
        <v>11.79</v>
      </c>
      <c r="BA16">
        <v>48.78</v>
      </c>
      <c r="BB16">
        <v>57.24</v>
      </c>
      <c r="BC16">
        <v>22.87</v>
      </c>
      <c r="BD16" t="s">
        <v>311</v>
      </c>
      <c r="BE16">
        <v>608.91999999999996</v>
      </c>
      <c r="BF16">
        <v>22.22</v>
      </c>
      <c r="BG16">
        <v>10920.15</v>
      </c>
      <c r="BH16">
        <v>2476.9699999999998</v>
      </c>
      <c r="BI16">
        <v>10</v>
      </c>
      <c r="BJ16">
        <v>19787.21</v>
      </c>
      <c r="BK16">
        <v>450.02</v>
      </c>
      <c r="BL16">
        <v>198.9</v>
      </c>
      <c r="BM16">
        <v>1055299</v>
      </c>
      <c r="BN16">
        <v>4343.04</v>
      </c>
      <c r="BO16">
        <v>0</v>
      </c>
      <c r="BP16">
        <v>243.34</v>
      </c>
      <c r="BQ16">
        <v>6.67</v>
      </c>
      <c r="BR16">
        <v>5115.5200000000004</v>
      </c>
      <c r="BS16">
        <v>17261.099999999999</v>
      </c>
      <c r="BT16">
        <v>423950.3</v>
      </c>
      <c r="BU16">
        <v>4945680</v>
      </c>
      <c r="BV16">
        <v>0.37</v>
      </c>
      <c r="BW16">
        <v>2268.35</v>
      </c>
      <c r="BX16">
        <v>1695.72</v>
      </c>
      <c r="BY16">
        <v>425.57</v>
      </c>
      <c r="BZ16">
        <v>1935.71</v>
      </c>
      <c r="CA16">
        <v>18851.349999999999</v>
      </c>
      <c r="CB16">
        <v>146223.9</v>
      </c>
      <c r="CC16">
        <v>722.27</v>
      </c>
      <c r="CD16">
        <v>294.45</v>
      </c>
      <c r="CE16">
        <v>1103904</v>
      </c>
      <c r="CF16">
        <v>76426.820000000007</v>
      </c>
      <c r="CG16">
        <v>64.45</v>
      </c>
      <c r="CH16">
        <v>1367637</v>
      </c>
      <c r="CI16">
        <v>1290.82</v>
      </c>
      <c r="CJ16">
        <v>117.04</v>
      </c>
    </row>
    <row r="17" spans="1:88">
      <c r="A17" s="136" t="s">
        <v>258</v>
      </c>
      <c r="B17" t="s">
        <v>237</v>
      </c>
      <c r="D17" s="121">
        <v>44163</v>
      </c>
      <c r="E17" s="122">
        <v>0.68055555555555547</v>
      </c>
      <c r="F17">
        <v>1101</v>
      </c>
      <c r="G17" t="s">
        <v>174</v>
      </c>
      <c r="H17" t="s">
        <v>175</v>
      </c>
      <c r="I17">
        <v>8.6999999999999994E-3</v>
      </c>
      <c r="J17">
        <v>18.25</v>
      </c>
      <c r="K17">
        <v>1.2050000000000001</v>
      </c>
      <c r="L17">
        <v>1.2430000000000001</v>
      </c>
      <c r="M17">
        <v>13.21</v>
      </c>
      <c r="N17">
        <v>0.749</v>
      </c>
      <c r="O17">
        <v>0.83899999999999997</v>
      </c>
      <c r="P17">
        <v>4.2089999999999996</v>
      </c>
      <c r="Q17">
        <v>2.681</v>
      </c>
      <c r="R17">
        <v>18.43</v>
      </c>
      <c r="S17">
        <v>153.5</v>
      </c>
      <c r="T17">
        <v>15.02</v>
      </c>
      <c r="U17">
        <v>188.9</v>
      </c>
      <c r="V17">
        <v>15.69</v>
      </c>
      <c r="W17">
        <v>4.1999999999999997E-3</v>
      </c>
      <c r="X17">
        <v>6.6E-3</v>
      </c>
      <c r="Y17">
        <v>0.17269999999999999</v>
      </c>
      <c r="Z17">
        <v>1.649</v>
      </c>
      <c r="AA17">
        <v>6.4899999999999999E-2</v>
      </c>
      <c r="AB17">
        <v>-3.8E-3</v>
      </c>
      <c r="AC17">
        <v>5.1000000000000004E-3</v>
      </c>
      <c r="AD17">
        <v>-2E-3</v>
      </c>
      <c r="AE17">
        <v>1.1000000000000001E-3</v>
      </c>
      <c r="AF17" t="s">
        <v>309</v>
      </c>
      <c r="AG17">
        <v>25.53</v>
      </c>
      <c r="AH17" t="s">
        <v>310</v>
      </c>
      <c r="AI17" t="s">
        <v>310</v>
      </c>
      <c r="AJ17" t="s">
        <v>310</v>
      </c>
      <c r="AK17" t="s">
        <v>310</v>
      </c>
      <c r="AL17" t="s">
        <v>310</v>
      </c>
      <c r="AM17" t="s">
        <v>310</v>
      </c>
      <c r="AN17">
        <v>21.37</v>
      </c>
      <c r="AO17" t="s">
        <v>310</v>
      </c>
      <c r="AP17">
        <v>6.04</v>
      </c>
      <c r="AQ17" t="s">
        <v>310</v>
      </c>
      <c r="AR17" t="s">
        <v>310</v>
      </c>
      <c r="AS17" t="s">
        <v>310</v>
      </c>
      <c r="AT17" t="s">
        <v>310</v>
      </c>
      <c r="AU17">
        <v>92.63</v>
      </c>
      <c r="AV17">
        <v>62.96</v>
      </c>
      <c r="AW17" t="s">
        <v>310</v>
      </c>
      <c r="AX17">
        <v>6.2</v>
      </c>
      <c r="AY17" t="s">
        <v>310</v>
      </c>
      <c r="AZ17">
        <v>26.7</v>
      </c>
      <c r="BA17">
        <v>41.01</v>
      </c>
      <c r="BB17" t="s">
        <v>310</v>
      </c>
      <c r="BC17">
        <v>48.81</v>
      </c>
      <c r="BD17" t="s">
        <v>311</v>
      </c>
      <c r="BE17">
        <v>435.58</v>
      </c>
      <c r="BF17">
        <v>749.15</v>
      </c>
      <c r="BG17">
        <v>17554.900000000001</v>
      </c>
      <c r="BH17">
        <v>3323.05</v>
      </c>
      <c r="BI17">
        <v>112.23</v>
      </c>
      <c r="BJ17">
        <v>25531.32</v>
      </c>
      <c r="BK17">
        <v>434.56</v>
      </c>
      <c r="BL17">
        <v>181.12</v>
      </c>
      <c r="BM17">
        <v>847626.3</v>
      </c>
      <c r="BN17">
        <v>15059.76</v>
      </c>
      <c r="BO17">
        <v>11.11</v>
      </c>
      <c r="BP17">
        <v>650.1</v>
      </c>
      <c r="BQ17">
        <v>174.46</v>
      </c>
      <c r="BR17">
        <v>11301.21</v>
      </c>
      <c r="BS17">
        <v>13662.82</v>
      </c>
      <c r="BT17">
        <v>326090.7</v>
      </c>
      <c r="BU17">
        <v>3954499</v>
      </c>
      <c r="BV17">
        <v>2.2200000000000002</v>
      </c>
      <c r="BW17">
        <v>1249.33</v>
      </c>
      <c r="BX17">
        <v>4142.6899999999996</v>
      </c>
      <c r="BY17">
        <v>3247.08</v>
      </c>
      <c r="BZ17">
        <v>1599</v>
      </c>
      <c r="CA17">
        <v>15158.8</v>
      </c>
      <c r="CB17">
        <v>120650.6</v>
      </c>
      <c r="CC17">
        <v>1596.15</v>
      </c>
      <c r="CD17">
        <v>60.37</v>
      </c>
      <c r="CE17">
        <v>913011.1</v>
      </c>
      <c r="CF17">
        <v>64540.2</v>
      </c>
      <c r="CG17">
        <v>40</v>
      </c>
      <c r="CH17">
        <v>1135577</v>
      </c>
      <c r="CI17">
        <v>1051.17</v>
      </c>
      <c r="CJ17">
        <v>93.71</v>
      </c>
    </row>
    <row r="18" spans="1:88">
      <c r="A18" s="136" t="s">
        <v>261</v>
      </c>
      <c r="B18" t="s">
        <v>237</v>
      </c>
      <c r="D18" s="121">
        <v>44163</v>
      </c>
      <c r="E18" s="122">
        <v>0.68888888888888899</v>
      </c>
      <c r="F18">
        <v>1101</v>
      </c>
      <c r="G18" t="s">
        <v>174</v>
      </c>
      <c r="H18" t="s">
        <v>175</v>
      </c>
      <c r="I18">
        <v>2.81E-2</v>
      </c>
      <c r="J18">
        <v>0.31590000000000001</v>
      </c>
      <c r="K18">
        <v>0.4425</v>
      </c>
      <c r="L18">
        <v>0.46760000000000002</v>
      </c>
      <c r="M18">
        <v>-0.12540000000000001</v>
      </c>
      <c r="N18">
        <v>0.23880000000000001</v>
      </c>
      <c r="O18">
        <v>-0.38750000000000001</v>
      </c>
      <c r="P18">
        <v>2.577</v>
      </c>
      <c r="Q18">
        <v>1.569</v>
      </c>
      <c r="R18">
        <v>0.34789999999999999</v>
      </c>
      <c r="S18">
        <v>28.49</v>
      </c>
      <c r="T18">
        <v>2.0489999999999999</v>
      </c>
      <c r="U18">
        <v>-6.4020000000000001</v>
      </c>
      <c r="V18">
        <v>1.319</v>
      </c>
      <c r="W18">
        <v>0</v>
      </c>
      <c r="X18">
        <v>6.3899999999999998E-2</v>
      </c>
      <c r="Y18">
        <v>2.9899999999999999E-2</v>
      </c>
      <c r="Z18">
        <v>5.2600000000000001E-2</v>
      </c>
      <c r="AA18">
        <v>3.3799999999999997E-2</v>
      </c>
      <c r="AB18">
        <v>4.0599999999999997E-2</v>
      </c>
      <c r="AC18">
        <v>9.1999999999999998E-3</v>
      </c>
      <c r="AD18">
        <v>7.1999999999999998E-3</v>
      </c>
      <c r="AE18">
        <v>4.5999999999999999E-3</v>
      </c>
      <c r="AF18" t="s">
        <v>309</v>
      </c>
      <c r="AG18">
        <v>37.840000000000003</v>
      </c>
      <c r="AH18">
        <v>14.73</v>
      </c>
      <c r="AI18">
        <v>43.77</v>
      </c>
      <c r="AJ18">
        <v>41.57</v>
      </c>
      <c r="AK18" t="s">
        <v>310</v>
      </c>
      <c r="AL18">
        <v>54.73</v>
      </c>
      <c r="AM18" t="s">
        <v>310</v>
      </c>
      <c r="AN18">
        <v>80.56</v>
      </c>
      <c r="AO18" t="s">
        <v>310</v>
      </c>
      <c r="AP18">
        <v>79.28</v>
      </c>
      <c r="AQ18">
        <v>86.59</v>
      </c>
      <c r="AR18">
        <v>36.1</v>
      </c>
      <c r="AS18">
        <v>31.63</v>
      </c>
      <c r="AT18" t="s">
        <v>310</v>
      </c>
      <c r="AU18" t="s">
        <v>310</v>
      </c>
      <c r="AV18">
        <v>17.43</v>
      </c>
      <c r="AW18">
        <v>38.18</v>
      </c>
      <c r="AX18">
        <v>13.63</v>
      </c>
      <c r="AY18">
        <v>38.25</v>
      </c>
      <c r="AZ18">
        <v>12.03</v>
      </c>
      <c r="BA18">
        <v>21.46</v>
      </c>
      <c r="BB18">
        <v>23.24</v>
      </c>
      <c r="BC18">
        <v>49.92</v>
      </c>
      <c r="BD18" t="s">
        <v>311</v>
      </c>
      <c r="BE18">
        <v>1027.8699999999999</v>
      </c>
      <c r="BF18">
        <v>18.89</v>
      </c>
      <c r="BG18">
        <v>7918.43</v>
      </c>
      <c r="BH18">
        <v>1938.04</v>
      </c>
      <c r="BI18">
        <v>8.89</v>
      </c>
      <c r="BJ18">
        <v>18329.36</v>
      </c>
      <c r="BK18">
        <v>330.02</v>
      </c>
      <c r="BL18">
        <v>174.45</v>
      </c>
      <c r="BM18">
        <v>905057.7</v>
      </c>
      <c r="BN18">
        <v>2880.41</v>
      </c>
      <c r="BO18">
        <v>2.2200000000000002</v>
      </c>
      <c r="BP18">
        <v>237.79</v>
      </c>
      <c r="BQ18">
        <v>2.2200000000000002</v>
      </c>
      <c r="BR18">
        <v>4378.76</v>
      </c>
      <c r="BS18">
        <v>14775.37</v>
      </c>
      <c r="BT18">
        <v>355863.4</v>
      </c>
      <c r="BU18">
        <v>4317317</v>
      </c>
      <c r="BV18">
        <v>1.1100000000000001</v>
      </c>
      <c r="BW18">
        <v>2421.35</v>
      </c>
      <c r="BX18">
        <v>1410.12</v>
      </c>
      <c r="BY18">
        <v>323.70999999999998</v>
      </c>
      <c r="BZ18">
        <v>1731.61</v>
      </c>
      <c r="CA18">
        <v>16280.84</v>
      </c>
      <c r="CB18">
        <v>131008</v>
      </c>
      <c r="CC18">
        <v>1015.66</v>
      </c>
      <c r="CD18">
        <v>231.86</v>
      </c>
      <c r="CE18">
        <v>988116.6</v>
      </c>
      <c r="CF18">
        <v>68723.88</v>
      </c>
      <c r="CG18">
        <v>56.67</v>
      </c>
      <c r="CH18">
        <v>1212311</v>
      </c>
      <c r="CI18">
        <v>1347.13</v>
      </c>
      <c r="CJ18">
        <v>179.63</v>
      </c>
    </row>
    <row r="19" spans="1:88">
      <c r="A19" s="136" t="s">
        <v>281</v>
      </c>
      <c r="B19" t="s">
        <v>237</v>
      </c>
      <c r="D19" s="121">
        <v>44163</v>
      </c>
      <c r="E19" s="122">
        <v>0.73055555555555562</v>
      </c>
      <c r="F19">
        <v>1101</v>
      </c>
      <c r="G19" t="s">
        <v>174</v>
      </c>
      <c r="H19" t="s">
        <v>175</v>
      </c>
      <c r="I19">
        <v>4.4999999999999997E-3</v>
      </c>
      <c r="J19">
        <v>3.5819999999999999</v>
      </c>
      <c r="K19">
        <v>1.4810000000000001</v>
      </c>
      <c r="L19">
        <v>1.498</v>
      </c>
      <c r="M19">
        <v>-0.26529999999999998</v>
      </c>
      <c r="N19">
        <v>6.9199999999999998E-2</v>
      </c>
      <c r="O19">
        <v>-0.37309999999999999</v>
      </c>
      <c r="P19">
        <v>4.4470000000000001</v>
      </c>
      <c r="Q19">
        <v>4.8040000000000003</v>
      </c>
      <c r="R19">
        <v>5.9279999999999999</v>
      </c>
      <c r="S19" t="s">
        <v>381</v>
      </c>
      <c r="T19">
        <v>2.65</v>
      </c>
      <c r="U19">
        <v>2.0110000000000001</v>
      </c>
      <c r="V19">
        <v>2.306</v>
      </c>
      <c r="W19">
        <v>5.0000000000000001E-4</v>
      </c>
      <c r="X19">
        <v>-1.7999999999999999E-2</v>
      </c>
      <c r="Y19">
        <v>8.72E-2</v>
      </c>
      <c r="Z19">
        <v>1.706</v>
      </c>
      <c r="AA19">
        <v>1.2800000000000001E-2</v>
      </c>
      <c r="AB19">
        <v>-7.6E-3</v>
      </c>
      <c r="AC19">
        <v>5.0000000000000001E-4</v>
      </c>
      <c r="AD19">
        <v>-3.3999999999999998E-3</v>
      </c>
      <c r="AE19">
        <v>1E-3</v>
      </c>
      <c r="AF19" t="s">
        <v>309</v>
      </c>
      <c r="AG19">
        <v>13.19</v>
      </c>
      <c r="AH19">
        <v>19.68</v>
      </c>
      <c r="AI19">
        <v>17.34</v>
      </c>
      <c r="AJ19">
        <v>19.21</v>
      </c>
      <c r="AK19" t="s">
        <v>310</v>
      </c>
      <c r="AL19">
        <v>38.770000000000003</v>
      </c>
      <c r="AM19" t="s">
        <v>310</v>
      </c>
      <c r="AN19">
        <v>69.13</v>
      </c>
      <c r="AO19">
        <v>82.81</v>
      </c>
      <c r="AP19">
        <v>19.37</v>
      </c>
      <c r="AQ19" t="s">
        <v>382</v>
      </c>
      <c r="AR19">
        <v>20.53</v>
      </c>
      <c r="AS19" t="s">
        <v>310</v>
      </c>
      <c r="AT19">
        <v>19.91</v>
      </c>
      <c r="AU19" t="s">
        <v>310</v>
      </c>
      <c r="AV19">
        <v>7.75</v>
      </c>
      <c r="AW19">
        <v>14.02</v>
      </c>
      <c r="AX19">
        <v>5.91</v>
      </c>
      <c r="AY19">
        <v>29.05</v>
      </c>
      <c r="AZ19">
        <v>41.92</v>
      </c>
      <c r="BA19" t="s">
        <v>310</v>
      </c>
      <c r="BB19">
        <v>23.32</v>
      </c>
      <c r="BC19">
        <v>56.01</v>
      </c>
      <c r="BD19" t="s">
        <v>311</v>
      </c>
      <c r="BE19">
        <v>292.24</v>
      </c>
      <c r="BF19">
        <v>141.12</v>
      </c>
      <c r="BG19">
        <v>18847.28</v>
      </c>
      <c r="BH19">
        <v>3400.52</v>
      </c>
      <c r="BI19">
        <v>6.67</v>
      </c>
      <c r="BJ19">
        <v>12444.57</v>
      </c>
      <c r="BK19">
        <v>274.45999999999998</v>
      </c>
      <c r="BL19">
        <v>172.23</v>
      </c>
      <c r="BM19">
        <v>789083.5</v>
      </c>
      <c r="BN19">
        <v>6023.77</v>
      </c>
      <c r="BO19">
        <v>0</v>
      </c>
      <c r="BP19">
        <v>212.23</v>
      </c>
      <c r="BQ19">
        <v>8.89</v>
      </c>
      <c r="BR19">
        <v>4025.14</v>
      </c>
      <c r="BS19">
        <v>12779.8</v>
      </c>
      <c r="BT19">
        <v>300461.5</v>
      </c>
      <c r="BU19">
        <v>3533931</v>
      </c>
      <c r="BV19">
        <v>1.1100000000000001</v>
      </c>
      <c r="BW19">
        <v>745.21</v>
      </c>
      <c r="BX19">
        <v>2164.6799999999998</v>
      </c>
      <c r="BY19">
        <v>3139.65</v>
      </c>
      <c r="BZ19">
        <v>1556.03</v>
      </c>
      <c r="CA19">
        <v>14554.43</v>
      </c>
      <c r="CB19">
        <v>108646.6</v>
      </c>
      <c r="CC19">
        <v>450.03</v>
      </c>
      <c r="CD19">
        <v>41.85</v>
      </c>
      <c r="CE19">
        <v>812768.3</v>
      </c>
      <c r="CF19">
        <v>57401.24</v>
      </c>
      <c r="CG19">
        <v>23.33</v>
      </c>
      <c r="CH19">
        <v>997958.3</v>
      </c>
      <c r="CI19">
        <v>894.86</v>
      </c>
      <c r="CJ19">
        <v>80</v>
      </c>
    </row>
    <row r="20" spans="1:88">
      <c r="A20" s="136" t="s">
        <v>284</v>
      </c>
      <c r="B20" t="s">
        <v>237</v>
      </c>
      <c r="D20" s="121">
        <v>44163</v>
      </c>
      <c r="E20" s="122">
        <v>0.73888888888888893</v>
      </c>
      <c r="F20">
        <v>1101</v>
      </c>
      <c r="G20" t="s">
        <v>174</v>
      </c>
      <c r="H20" t="s">
        <v>175</v>
      </c>
      <c r="I20">
        <v>5.4999999999999997E-3</v>
      </c>
      <c r="J20">
        <v>2.4220000000000002</v>
      </c>
      <c r="K20">
        <v>0.21809999999999999</v>
      </c>
      <c r="L20">
        <v>0.25190000000000001</v>
      </c>
      <c r="M20">
        <v>-0.39029999999999998</v>
      </c>
      <c r="N20">
        <v>-6.8199999999999997E-2</v>
      </c>
      <c r="O20">
        <v>-0.48730000000000001</v>
      </c>
      <c r="P20">
        <v>2.8079999999999998</v>
      </c>
      <c r="Q20">
        <v>5.0780000000000003</v>
      </c>
      <c r="R20">
        <v>0.4219</v>
      </c>
      <c r="S20" t="s">
        <v>381</v>
      </c>
      <c r="T20">
        <v>-0.16450000000000001</v>
      </c>
      <c r="U20">
        <v>1.044</v>
      </c>
      <c r="V20">
        <v>-0.4879</v>
      </c>
      <c r="W20">
        <v>1.21E-2</v>
      </c>
      <c r="X20">
        <v>4.9700000000000001E-2</v>
      </c>
      <c r="Y20">
        <v>2.3400000000000001E-2</v>
      </c>
      <c r="Z20">
        <v>5.5300000000000002E-2</v>
      </c>
      <c r="AA20">
        <v>1.0200000000000001E-2</v>
      </c>
      <c r="AB20">
        <v>3.6499999999999998E-2</v>
      </c>
      <c r="AC20">
        <v>4.7000000000000002E-3</v>
      </c>
      <c r="AD20">
        <v>-3.5999999999999999E-3</v>
      </c>
      <c r="AE20">
        <v>1.4E-3</v>
      </c>
      <c r="AF20" t="s">
        <v>309</v>
      </c>
      <c r="AG20">
        <v>5.41</v>
      </c>
      <c r="AH20">
        <v>87.74</v>
      </c>
      <c r="AI20">
        <v>12.47</v>
      </c>
      <c r="AJ20">
        <v>7.15</v>
      </c>
      <c r="AK20">
        <v>71.02</v>
      </c>
      <c r="AL20">
        <v>90.59</v>
      </c>
      <c r="AM20">
        <v>63.55</v>
      </c>
      <c r="AN20">
        <v>80.2</v>
      </c>
      <c r="AO20">
        <v>70.38</v>
      </c>
      <c r="AP20" t="s">
        <v>310</v>
      </c>
      <c r="AQ20" t="s">
        <v>382</v>
      </c>
      <c r="AR20" t="s">
        <v>310</v>
      </c>
      <c r="AS20" t="s">
        <v>310</v>
      </c>
      <c r="AT20">
        <v>80.08</v>
      </c>
      <c r="AU20">
        <v>88.6</v>
      </c>
      <c r="AV20">
        <v>13.52</v>
      </c>
      <c r="AW20">
        <v>12.23</v>
      </c>
      <c r="AX20">
        <v>2.98</v>
      </c>
      <c r="AY20">
        <v>33.35</v>
      </c>
      <c r="AZ20">
        <v>9.2799999999999994</v>
      </c>
      <c r="BA20">
        <v>74.260000000000005</v>
      </c>
      <c r="BB20">
        <v>12.73</v>
      </c>
      <c r="BC20">
        <v>40.32</v>
      </c>
      <c r="BD20" t="s">
        <v>311</v>
      </c>
      <c r="BE20">
        <v>301.13</v>
      </c>
      <c r="BF20">
        <v>93.34</v>
      </c>
      <c r="BG20">
        <v>3646.14</v>
      </c>
      <c r="BH20">
        <v>1156.75</v>
      </c>
      <c r="BI20">
        <v>5.56</v>
      </c>
      <c r="BJ20">
        <v>9943.7000000000007</v>
      </c>
      <c r="BK20">
        <v>251.12</v>
      </c>
      <c r="BL20">
        <v>147.78</v>
      </c>
      <c r="BM20">
        <v>761144.8</v>
      </c>
      <c r="BN20">
        <v>2405.86</v>
      </c>
      <c r="BO20">
        <v>0</v>
      </c>
      <c r="BP20">
        <v>124.45</v>
      </c>
      <c r="BQ20">
        <v>7.78</v>
      </c>
      <c r="BR20">
        <v>2659.23</v>
      </c>
      <c r="BS20">
        <v>12297.15</v>
      </c>
      <c r="BT20">
        <v>289898.7</v>
      </c>
      <c r="BU20">
        <v>3391908</v>
      </c>
      <c r="BV20">
        <v>4.07</v>
      </c>
      <c r="BW20">
        <v>1697.16</v>
      </c>
      <c r="BX20">
        <v>997.85</v>
      </c>
      <c r="BY20">
        <v>268.52</v>
      </c>
      <c r="BZ20">
        <v>1495.65</v>
      </c>
      <c r="CA20">
        <v>13734.34</v>
      </c>
      <c r="CB20">
        <v>103130.3</v>
      </c>
      <c r="CC20">
        <v>380.02</v>
      </c>
      <c r="CD20">
        <v>171.11</v>
      </c>
      <c r="CE20">
        <v>782007.9</v>
      </c>
      <c r="CF20">
        <v>55047.27</v>
      </c>
      <c r="CG20">
        <v>33.33</v>
      </c>
      <c r="CH20">
        <v>975652.6</v>
      </c>
      <c r="CI20">
        <v>872.26</v>
      </c>
      <c r="CJ20">
        <v>85.93</v>
      </c>
    </row>
    <row r="21" spans="1:88">
      <c r="A21" s="136" t="s">
        <v>302</v>
      </c>
      <c r="B21" t="s">
        <v>237</v>
      </c>
      <c r="D21" s="121">
        <v>44163</v>
      </c>
      <c r="E21" s="122">
        <v>0.77638888888888891</v>
      </c>
      <c r="F21">
        <v>1101</v>
      </c>
      <c r="G21" t="s">
        <v>174</v>
      </c>
      <c r="H21" t="s">
        <v>175</v>
      </c>
      <c r="I21">
        <v>1.4800000000000001E-2</v>
      </c>
      <c r="J21">
        <v>1.978</v>
      </c>
      <c r="K21">
        <v>2.4420000000000002</v>
      </c>
      <c r="L21">
        <v>2.4870000000000001</v>
      </c>
      <c r="M21">
        <v>1.3440000000000001</v>
      </c>
      <c r="N21">
        <v>2.08</v>
      </c>
      <c r="O21">
        <v>11.35</v>
      </c>
      <c r="P21">
        <v>5.7009999999999996</v>
      </c>
      <c r="Q21">
        <v>8.3710000000000004</v>
      </c>
      <c r="R21">
        <v>13.45</v>
      </c>
      <c r="S21">
        <v>20.93</v>
      </c>
      <c r="T21">
        <v>16.309999999999999</v>
      </c>
      <c r="U21">
        <v>1.669</v>
      </c>
      <c r="V21">
        <v>17.36</v>
      </c>
      <c r="W21">
        <v>0</v>
      </c>
      <c r="X21">
        <v>3.6700000000000003E-2</v>
      </c>
      <c r="Y21">
        <v>0.21060000000000001</v>
      </c>
      <c r="Z21">
        <v>2.5920000000000001</v>
      </c>
      <c r="AA21">
        <v>8.1600000000000006E-2</v>
      </c>
      <c r="AB21">
        <v>3.7000000000000002E-3</v>
      </c>
      <c r="AC21">
        <v>4.5999999999999999E-3</v>
      </c>
      <c r="AD21">
        <v>-2.5000000000000001E-3</v>
      </c>
      <c r="AE21">
        <v>1.6000000000000001E-3</v>
      </c>
      <c r="AF21" t="s">
        <v>309</v>
      </c>
      <c r="AG21">
        <v>8.73</v>
      </c>
      <c r="AH21">
        <v>15.35</v>
      </c>
      <c r="AI21">
        <v>2.23</v>
      </c>
      <c r="AJ21">
        <v>4.72</v>
      </c>
      <c r="AK21" t="s">
        <v>310</v>
      </c>
      <c r="AL21">
        <v>4.5199999999999996</v>
      </c>
      <c r="AM21">
        <v>19.39</v>
      </c>
      <c r="AN21">
        <v>48.04</v>
      </c>
      <c r="AO21">
        <v>63.35</v>
      </c>
      <c r="AP21">
        <v>9.73</v>
      </c>
      <c r="AQ21" t="s">
        <v>310</v>
      </c>
      <c r="AR21">
        <v>17.52</v>
      </c>
      <c r="AS21" t="s">
        <v>310</v>
      </c>
      <c r="AT21">
        <v>4.95</v>
      </c>
      <c r="AU21" t="s">
        <v>310</v>
      </c>
      <c r="AV21">
        <v>2.67</v>
      </c>
      <c r="AW21">
        <v>4.3600000000000003</v>
      </c>
      <c r="AX21">
        <v>1.22</v>
      </c>
      <c r="AY21">
        <v>10.1</v>
      </c>
      <c r="AZ21">
        <v>33.86</v>
      </c>
      <c r="BA21" t="s">
        <v>310</v>
      </c>
      <c r="BB21" t="s">
        <v>310</v>
      </c>
      <c r="BC21">
        <v>17.71</v>
      </c>
      <c r="BD21" t="s">
        <v>311</v>
      </c>
      <c r="BE21">
        <v>436.69</v>
      </c>
      <c r="BF21">
        <v>62.22</v>
      </c>
      <c r="BG21">
        <v>24923.72</v>
      </c>
      <c r="BH21">
        <v>4229.7299999999996</v>
      </c>
      <c r="BI21">
        <v>14.44</v>
      </c>
      <c r="BJ21">
        <v>35245.870000000003</v>
      </c>
      <c r="BK21">
        <v>1160.0899999999999</v>
      </c>
      <c r="BL21">
        <v>145.56</v>
      </c>
      <c r="BM21">
        <v>693307.4</v>
      </c>
      <c r="BN21">
        <v>8330.61</v>
      </c>
      <c r="BO21">
        <v>1.1100000000000001</v>
      </c>
      <c r="BP21">
        <v>505.58</v>
      </c>
      <c r="BQ21">
        <v>6.67</v>
      </c>
      <c r="BR21">
        <v>8869.9500000000007</v>
      </c>
      <c r="BS21">
        <v>9983.15</v>
      </c>
      <c r="BT21">
        <v>231857.6</v>
      </c>
      <c r="BU21">
        <v>2911586</v>
      </c>
      <c r="BV21">
        <v>0.74</v>
      </c>
      <c r="BW21">
        <v>1294.52</v>
      </c>
      <c r="BX21">
        <v>3573.97</v>
      </c>
      <c r="BY21">
        <v>3574.21</v>
      </c>
      <c r="BZ21">
        <v>1269.7</v>
      </c>
      <c r="CA21">
        <v>11609.09</v>
      </c>
      <c r="CB21">
        <v>90751.38</v>
      </c>
      <c r="CC21">
        <v>1450.14</v>
      </c>
      <c r="CD21">
        <v>65.19</v>
      </c>
      <c r="CE21">
        <v>689247.7</v>
      </c>
      <c r="CF21">
        <v>48456.89</v>
      </c>
      <c r="CG21">
        <v>28.89</v>
      </c>
      <c r="CH21">
        <v>858290.1</v>
      </c>
      <c r="CI21">
        <v>785.96</v>
      </c>
      <c r="CJ21">
        <v>79.260000000000005</v>
      </c>
    </row>
    <row r="22" spans="1:88">
      <c r="A22" s="136" t="s">
        <v>306</v>
      </c>
      <c r="B22" t="s">
        <v>237</v>
      </c>
      <c r="D22" s="121">
        <v>44163</v>
      </c>
      <c r="E22" s="122">
        <v>0.78472222222222221</v>
      </c>
      <c r="F22">
        <v>1101</v>
      </c>
      <c r="G22" t="s">
        <v>174</v>
      </c>
      <c r="H22" t="s">
        <v>175</v>
      </c>
      <c r="I22">
        <v>2.3300000000000001E-2</v>
      </c>
      <c r="J22">
        <v>0.75960000000000005</v>
      </c>
      <c r="K22">
        <v>0.50590000000000002</v>
      </c>
      <c r="L22">
        <v>0.51959999999999995</v>
      </c>
      <c r="M22">
        <v>0.2681</v>
      </c>
      <c r="N22">
        <v>0.16170000000000001</v>
      </c>
      <c r="O22">
        <v>1.819</v>
      </c>
      <c r="P22">
        <v>7.0910000000000002</v>
      </c>
      <c r="Q22">
        <v>9.2520000000000007</v>
      </c>
      <c r="R22">
        <v>0.69099999999999995</v>
      </c>
      <c r="S22">
        <v>19.34</v>
      </c>
      <c r="T22">
        <v>2.5110000000000001</v>
      </c>
      <c r="U22">
        <v>2.6110000000000002</v>
      </c>
      <c r="V22">
        <v>1.5740000000000001</v>
      </c>
      <c r="W22">
        <v>9.7000000000000003E-3</v>
      </c>
      <c r="X22">
        <v>7.6499999999999999E-2</v>
      </c>
      <c r="Y22">
        <v>3.6499999999999998E-2</v>
      </c>
      <c r="Z22">
        <v>9.3899999999999997E-2</v>
      </c>
      <c r="AA22">
        <v>2.9899999999999999E-2</v>
      </c>
      <c r="AB22">
        <v>3.6700000000000003E-2</v>
      </c>
      <c r="AC22">
        <v>8.6999999999999994E-3</v>
      </c>
      <c r="AD22">
        <v>6.6E-3</v>
      </c>
      <c r="AE22">
        <v>4.0000000000000001E-3</v>
      </c>
      <c r="AF22" t="s">
        <v>309</v>
      </c>
      <c r="AG22">
        <v>24.7</v>
      </c>
      <c r="AH22">
        <v>56.61</v>
      </c>
      <c r="AI22">
        <v>27.4</v>
      </c>
      <c r="AJ22">
        <v>29.54</v>
      </c>
      <c r="AK22" t="s">
        <v>310</v>
      </c>
      <c r="AL22">
        <v>61.84</v>
      </c>
      <c r="AM22">
        <v>64.489999999999995</v>
      </c>
      <c r="AN22">
        <v>23.47</v>
      </c>
      <c r="AO22">
        <v>44.78</v>
      </c>
      <c r="AP22">
        <v>37.67</v>
      </c>
      <c r="AQ22" t="s">
        <v>310</v>
      </c>
      <c r="AR22">
        <v>67.62</v>
      </c>
      <c r="AS22" t="s">
        <v>310</v>
      </c>
      <c r="AT22">
        <v>48.76</v>
      </c>
      <c r="AU22" t="s">
        <v>310</v>
      </c>
      <c r="AV22">
        <v>9.08</v>
      </c>
      <c r="AW22">
        <v>21.66</v>
      </c>
      <c r="AX22">
        <v>3.97</v>
      </c>
      <c r="AY22">
        <v>18.399999999999999</v>
      </c>
      <c r="AZ22">
        <v>26.97</v>
      </c>
      <c r="BA22">
        <v>50.21</v>
      </c>
      <c r="BB22">
        <v>38.159999999999997</v>
      </c>
      <c r="BC22">
        <v>15.01</v>
      </c>
      <c r="BD22" t="s">
        <v>311</v>
      </c>
      <c r="BE22">
        <v>632.26</v>
      </c>
      <c r="BF22">
        <v>27.78</v>
      </c>
      <c r="BG22">
        <v>6285.8</v>
      </c>
      <c r="BH22">
        <v>1456.82</v>
      </c>
      <c r="BI22">
        <v>8.89</v>
      </c>
      <c r="BJ22">
        <v>12022.53</v>
      </c>
      <c r="BK22">
        <v>423.36</v>
      </c>
      <c r="BL22">
        <v>168.9</v>
      </c>
      <c r="BM22">
        <v>741962.4</v>
      </c>
      <c r="BN22">
        <v>2188.0300000000002</v>
      </c>
      <c r="BO22">
        <v>1.1100000000000001</v>
      </c>
      <c r="BP22">
        <v>181.12</v>
      </c>
      <c r="BQ22">
        <v>7.78</v>
      </c>
      <c r="BR22">
        <v>3210.5</v>
      </c>
      <c r="BS22">
        <v>10695.51</v>
      </c>
      <c r="BT22">
        <v>248110.1</v>
      </c>
      <c r="BU22">
        <v>3066633</v>
      </c>
      <c r="BV22">
        <v>2.96</v>
      </c>
      <c r="BW22">
        <v>1884.96</v>
      </c>
      <c r="BX22">
        <v>1103.42</v>
      </c>
      <c r="BY22">
        <v>283.70999999999998</v>
      </c>
      <c r="BZ22">
        <v>1360.82</v>
      </c>
      <c r="CA22">
        <v>12253.75</v>
      </c>
      <c r="CB22">
        <v>95452.03</v>
      </c>
      <c r="CC22">
        <v>676.72</v>
      </c>
      <c r="CD22">
        <v>158.88999999999999</v>
      </c>
      <c r="CE22">
        <v>721980.3</v>
      </c>
      <c r="CF22">
        <v>51028.33</v>
      </c>
      <c r="CG22">
        <v>40</v>
      </c>
      <c r="CH22">
        <v>892631.5</v>
      </c>
      <c r="CI22">
        <v>980.05</v>
      </c>
      <c r="CJ22">
        <v>122.6</v>
      </c>
    </row>
    <row r="23" spans="1:88">
      <c r="A23" s="136" t="s">
        <v>188</v>
      </c>
      <c r="B23" t="s">
        <v>189</v>
      </c>
      <c r="D23" s="121">
        <v>44163</v>
      </c>
      <c r="E23" s="122">
        <v>0.54791666666666672</v>
      </c>
      <c r="F23">
        <v>1101</v>
      </c>
      <c r="G23" t="s">
        <v>174</v>
      </c>
      <c r="H23" t="s">
        <v>175</v>
      </c>
      <c r="I23">
        <v>0.22720000000000001</v>
      </c>
      <c r="J23">
        <v>0.88129999999999997</v>
      </c>
      <c r="K23">
        <v>1.704</v>
      </c>
      <c r="L23">
        <v>1.742</v>
      </c>
      <c r="M23">
        <v>-0.121</v>
      </c>
      <c r="N23">
        <v>0.1953</v>
      </c>
      <c r="O23">
        <v>0.28689999999999999</v>
      </c>
      <c r="P23">
        <v>2.9319999999999999</v>
      </c>
      <c r="Q23">
        <v>3.3079999999999998</v>
      </c>
      <c r="R23">
        <v>1.101</v>
      </c>
      <c r="S23">
        <v>9.5879999999999992</v>
      </c>
      <c r="T23">
        <v>2.74</v>
      </c>
      <c r="U23">
        <v>-4.0449999999999999</v>
      </c>
      <c r="V23">
        <v>3.0840000000000001</v>
      </c>
      <c r="W23">
        <v>2.1000000000000001E-2</v>
      </c>
      <c r="X23">
        <v>2.3300000000000001E-2</v>
      </c>
      <c r="Y23">
        <v>2.5100000000000001E-2</v>
      </c>
      <c r="Z23">
        <v>8.5000000000000006E-2</v>
      </c>
      <c r="AA23">
        <v>0.12759999999999999</v>
      </c>
      <c r="AB23">
        <v>0.52939999999999998</v>
      </c>
      <c r="AC23">
        <v>2.76E-2</v>
      </c>
      <c r="AD23">
        <v>6.6500000000000004E-2</v>
      </c>
      <c r="AE23">
        <v>2.9700000000000001E-2</v>
      </c>
      <c r="AF23" t="s">
        <v>309</v>
      </c>
      <c r="AG23">
        <v>3.76</v>
      </c>
      <c r="AH23">
        <v>14.07</v>
      </c>
      <c r="AI23">
        <v>2.93</v>
      </c>
      <c r="AJ23">
        <v>7.08</v>
      </c>
      <c r="AK23" t="s">
        <v>310</v>
      </c>
      <c r="AL23">
        <v>21.79</v>
      </c>
      <c r="AM23" t="s">
        <v>310</v>
      </c>
      <c r="AN23" t="s">
        <v>310</v>
      </c>
      <c r="AO23">
        <v>88.66</v>
      </c>
      <c r="AP23">
        <v>22.54</v>
      </c>
      <c r="AQ23" t="s">
        <v>310</v>
      </c>
      <c r="AR23">
        <v>9.18</v>
      </c>
      <c r="AS23" t="s">
        <v>310</v>
      </c>
      <c r="AT23">
        <v>13.91</v>
      </c>
      <c r="AU23">
        <v>45.83</v>
      </c>
      <c r="AV23">
        <v>8.02</v>
      </c>
      <c r="AW23">
        <v>12.27</v>
      </c>
      <c r="AX23">
        <v>18.87</v>
      </c>
      <c r="AY23">
        <v>6.03</v>
      </c>
      <c r="AZ23">
        <v>5.27</v>
      </c>
      <c r="BA23">
        <v>8.3000000000000007</v>
      </c>
      <c r="BB23">
        <v>1.58</v>
      </c>
      <c r="BC23">
        <v>2.52</v>
      </c>
      <c r="BD23" t="s">
        <v>311</v>
      </c>
      <c r="BE23">
        <v>11946.27</v>
      </c>
      <c r="BF23">
        <v>65.56</v>
      </c>
      <c r="BG23">
        <v>46847.65</v>
      </c>
      <c r="BH23">
        <v>8342.64</v>
      </c>
      <c r="BI23">
        <v>13.33</v>
      </c>
      <c r="BJ23">
        <v>31308.6</v>
      </c>
      <c r="BK23">
        <v>628.92999999999995</v>
      </c>
      <c r="BL23">
        <v>267.79000000000002</v>
      </c>
      <c r="BM23">
        <v>1671846</v>
      </c>
      <c r="BN23">
        <v>5317.88</v>
      </c>
      <c r="BO23">
        <v>1.1100000000000001</v>
      </c>
      <c r="BP23">
        <v>468.91</v>
      </c>
      <c r="BQ23">
        <v>6.67</v>
      </c>
      <c r="BR23">
        <v>9542.36</v>
      </c>
      <c r="BS23">
        <v>22091.32</v>
      </c>
      <c r="BT23">
        <v>551230.4</v>
      </c>
      <c r="BU23">
        <v>7713216</v>
      </c>
      <c r="BV23">
        <v>11.48</v>
      </c>
      <c r="BW23">
        <v>2987.75</v>
      </c>
      <c r="BX23">
        <v>2331.38</v>
      </c>
      <c r="BY23">
        <v>598.54</v>
      </c>
      <c r="BZ23">
        <v>2192.79</v>
      </c>
      <c r="CA23">
        <v>22052.73</v>
      </c>
      <c r="CB23">
        <v>227582.2</v>
      </c>
      <c r="CC23">
        <v>5439.02</v>
      </c>
      <c r="CD23">
        <v>3472.69</v>
      </c>
      <c r="CE23">
        <v>1663900</v>
      </c>
      <c r="CF23">
        <v>116085.6</v>
      </c>
      <c r="CG23">
        <v>195.56</v>
      </c>
      <c r="CH23">
        <v>2048182</v>
      </c>
      <c r="CI23">
        <v>4713.1400000000003</v>
      </c>
      <c r="CJ23">
        <v>1271.19</v>
      </c>
    </row>
    <row r="24" spans="1:88">
      <c r="A24" s="136" t="s">
        <v>190</v>
      </c>
      <c r="B24" t="s">
        <v>191</v>
      </c>
      <c r="D24" s="121">
        <v>44163</v>
      </c>
      <c r="E24" s="122">
        <v>0.55138888888888882</v>
      </c>
      <c r="F24">
        <v>1101</v>
      </c>
      <c r="G24" t="s">
        <v>174</v>
      </c>
      <c r="H24" t="s">
        <v>175</v>
      </c>
      <c r="I24">
        <v>0.22939999999999999</v>
      </c>
      <c r="J24">
        <v>0.18490000000000001</v>
      </c>
      <c r="K24">
        <v>2.2989999999999999</v>
      </c>
      <c r="L24">
        <v>2.0219999999999998</v>
      </c>
      <c r="M24">
        <v>-0.82340000000000002</v>
      </c>
      <c r="N24">
        <v>0.59950000000000003</v>
      </c>
      <c r="O24">
        <v>-0.21210000000000001</v>
      </c>
      <c r="P24">
        <v>4.5190000000000001</v>
      </c>
      <c r="Q24">
        <v>1.5329999999999999</v>
      </c>
      <c r="R24">
        <v>0.24160000000000001</v>
      </c>
      <c r="S24" t="s">
        <v>381</v>
      </c>
      <c r="T24">
        <v>7.4139999999999997</v>
      </c>
      <c r="U24">
        <v>-6.1440000000000001</v>
      </c>
      <c r="V24">
        <v>7.49</v>
      </c>
      <c r="W24">
        <v>4.5999999999999999E-3</v>
      </c>
      <c r="X24">
        <v>4.0300000000000002E-2</v>
      </c>
      <c r="Y24">
        <v>3.2099999999999997E-2</v>
      </c>
      <c r="Z24">
        <v>2.4799999999999999E-2</v>
      </c>
      <c r="AA24">
        <v>0.1656</v>
      </c>
      <c r="AB24">
        <v>0.22919999999999999</v>
      </c>
      <c r="AC24">
        <v>3.5700000000000003E-2</v>
      </c>
      <c r="AD24">
        <v>4.4400000000000002E-2</v>
      </c>
      <c r="AE24">
        <v>3.2899999999999999E-2</v>
      </c>
      <c r="AF24" t="s">
        <v>309</v>
      </c>
      <c r="AG24">
        <v>83.61</v>
      </c>
      <c r="AH24">
        <v>42.76</v>
      </c>
      <c r="AI24" t="s">
        <v>310</v>
      </c>
      <c r="AJ24" t="s">
        <v>310</v>
      </c>
      <c r="AK24">
        <v>37.78</v>
      </c>
      <c r="AL24" t="s">
        <v>310</v>
      </c>
      <c r="AM24" t="s">
        <v>310</v>
      </c>
      <c r="AN24">
        <v>49.99</v>
      </c>
      <c r="AO24">
        <v>91.06</v>
      </c>
      <c r="AP24" t="s">
        <v>310</v>
      </c>
      <c r="AQ24" t="s">
        <v>382</v>
      </c>
      <c r="AR24" t="s">
        <v>310</v>
      </c>
      <c r="AS24">
        <v>6.05</v>
      </c>
      <c r="AT24" t="s">
        <v>310</v>
      </c>
      <c r="AU24" t="s">
        <v>310</v>
      </c>
      <c r="AV24" t="s">
        <v>310</v>
      </c>
      <c r="AW24" t="s">
        <v>310</v>
      </c>
      <c r="AX24">
        <v>38.31</v>
      </c>
      <c r="AY24" t="s">
        <v>310</v>
      </c>
      <c r="AZ24">
        <v>8.75</v>
      </c>
      <c r="BA24" t="s">
        <v>310</v>
      </c>
      <c r="BB24">
        <v>90.86</v>
      </c>
      <c r="BC24" t="s">
        <v>310</v>
      </c>
      <c r="BD24" t="s">
        <v>311</v>
      </c>
      <c r="BE24">
        <v>12039.72</v>
      </c>
      <c r="BF24">
        <v>17.78</v>
      </c>
      <c r="BG24">
        <v>62317.55</v>
      </c>
      <c r="BH24">
        <v>9414.42</v>
      </c>
      <c r="BI24">
        <v>4.4400000000000004</v>
      </c>
      <c r="BJ24">
        <v>44502.64</v>
      </c>
      <c r="BK24">
        <v>545.6</v>
      </c>
      <c r="BL24">
        <v>268.89999999999998</v>
      </c>
      <c r="BM24">
        <v>1608416</v>
      </c>
      <c r="BN24">
        <v>4439.78</v>
      </c>
      <c r="BO24">
        <v>0</v>
      </c>
      <c r="BP24">
        <v>767.97</v>
      </c>
      <c r="BQ24">
        <v>3.33</v>
      </c>
      <c r="BR24">
        <v>13826.72</v>
      </c>
      <c r="BS24">
        <v>20140.14</v>
      </c>
      <c r="BT24">
        <v>563856.5</v>
      </c>
      <c r="BU24">
        <v>7680685</v>
      </c>
      <c r="BV24">
        <v>3.33</v>
      </c>
      <c r="BW24">
        <v>3537.88</v>
      </c>
      <c r="BX24">
        <v>2595.4499999999998</v>
      </c>
      <c r="BY24">
        <v>426.31</v>
      </c>
      <c r="BZ24">
        <v>2008.69</v>
      </c>
      <c r="CA24">
        <v>22546.69</v>
      </c>
      <c r="CB24">
        <v>227070.4</v>
      </c>
      <c r="CC24">
        <v>6916.23</v>
      </c>
      <c r="CD24">
        <v>1583.45</v>
      </c>
      <c r="CE24">
        <v>1666507</v>
      </c>
      <c r="CF24">
        <v>116081.3</v>
      </c>
      <c r="CG24">
        <v>241.14</v>
      </c>
      <c r="CH24">
        <v>2062185</v>
      </c>
      <c r="CI24">
        <v>3841.96</v>
      </c>
      <c r="CJ24">
        <v>1414.69</v>
      </c>
    </row>
    <row r="25" spans="1:88">
      <c r="A25" s="136" t="s">
        <v>192</v>
      </c>
      <c r="B25" t="s">
        <v>193</v>
      </c>
      <c r="D25" s="121">
        <v>44163</v>
      </c>
      <c r="E25" s="122">
        <v>0.55555555555555558</v>
      </c>
      <c r="F25">
        <v>1101</v>
      </c>
      <c r="G25" t="s">
        <v>174</v>
      </c>
      <c r="H25" t="s">
        <v>175</v>
      </c>
      <c r="I25">
        <v>7.5999999999999998E-2</v>
      </c>
      <c r="J25">
        <v>7.5200000000000003E-2</v>
      </c>
      <c r="K25">
        <v>0.1244</v>
      </c>
      <c r="L25">
        <v>0.12139999999999999</v>
      </c>
      <c r="M25">
        <v>-0.65200000000000002</v>
      </c>
      <c r="N25">
        <v>1.8700000000000001E-2</v>
      </c>
      <c r="O25">
        <v>0.22720000000000001</v>
      </c>
      <c r="P25">
        <v>1.395</v>
      </c>
      <c r="Q25">
        <v>3.9800000000000002E-2</v>
      </c>
      <c r="R25">
        <v>7.109</v>
      </c>
      <c r="S25" t="s">
        <v>381</v>
      </c>
      <c r="T25">
        <v>-0.2974</v>
      </c>
      <c r="U25">
        <v>-7.1529999999999996</v>
      </c>
      <c r="V25">
        <v>-8.9099999999999999E-2</v>
      </c>
      <c r="W25">
        <v>5.0000000000000001E-4</v>
      </c>
      <c r="X25">
        <v>-5.1000000000000004E-3</v>
      </c>
      <c r="Y25">
        <v>-1.2999999999999999E-3</v>
      </c>
      <c r="Z25">
        <v>0.1613</v>
      </c>
      <c r="AA25">
        <v>1.0999999999999999E-2</v>
      </c>
      <c r="AB25">
        <v>0.13730000000000001</v>
      </c>
      <c r="AC25">
        <v>1.9E-3</v>
      </c>
      <c r="AD25">
        <v>8.2000000000000007E-3</v>
      </c>
      <c r="AE25">
        <v>2E-3</v>
      </c>
      <c r="AF25" t="s">
        <v>309</v>
      </c>
      <c r="AG25">
        <v>1.4</v>
      </c>
      <c r="AH25" t="s">
        <v>310</v>
      </c>
      <c r="AI25">
        <v>28.44</v>
      </c>
      <c r="AJ25">
        <v>32.340000000000003</v>
      </c>
      <c r="AK25">
        <v>69.489999999999995</v>
      </c>
      <c r="AL25" t="s">
        <v>310</v>
      </c>
      <c r="AM25">
        <v>46.04</v>
      </c>
      <c r="AN25">
        <v>71.900000000000006</v>
      </c>
      <c r="AO25" t="s">
        <v>310</v>
      </c>
      <c r="AP25" t="s">
        <v>310</v>
      </c>
      <c r="AQ25" t="s">
        <v>382</v>
      </c>
      <c r="AR25" t="s">
        <v>310</v>
      </c>
      <c r="AS25">
        <v>38.43</v>
      </c>
      <c r="AT25" t="s">
        <v>310</v>
      </c>
      <c r="AU25" t="s">
        <v>310</v>
      </c>
      <c r="AV25">
        <v>13.8</v>
      </c>
      <c r="AW25" t="s">
        <v>310</v>
      </c>
      <c r="AX25" t="s">
        <v>310</v>
      </c>
      <c r="AY25">
        <v>16.54</v>
      </c>
      <c r="AZ25">
        <v>7.47</v>
      </c>
      <c r="BA25" t="s">
        <v>310</v>
      </c>
      <c r="BB25">
        <v>12.71</v>
      </c>
      <c r="BC25">
        <v>30.1</v>
      </c>
      <c r="BD25" t="s">
        <v>311</v>
      </c>
      <c r="BE25">
        <v>4200.74</v>
      </c>
      <c r="BF25">
        <v>12.22</v>
      </c>
      <c r="BG25">
        <v>5774.66</v>
      </c>
      <c r="BH25">
        <v>2096.89</v>
      </c>
      <c r="BI25">
        <v>6.67</v>
      </c>
      <c r="BJ25">
        <v>25100.07</v>
      </c>
      <c r="BK25">
        <v>596.74</v>
      </c>
      <c r="BL25">
        <v>235.57</v>
      </c>
      <c r="BM25">
        <v>1543654</v>
      </c>
      <c r="BN25">
        <v>10647.03</v>
      </c>
      <c r="BO25">
        <v>0</v>
      </c>
      <c r="BP25">
        <v>270.01</v>
      </c>
      <c r="BQ25">
        <v>2.2200000000000002</v>
      </c>
      <c r="BR25">
        <v>6341.59</v>
      </c>
      <c r="BS25">
        <v>21861.71</v>
      </c>
      <c r="BT25">
        <v>542832.1</v>
      </c>
      <c r="BU25">
        <v>7596332</v>
      </c>
      <c r="BV25">
        <v>1.85</v>
      </c>
      <c r="BW25">
        <v>2021.28</v>
      </c>
      <c r="BX25">
        <v>1294.55</v>
      </c>
      <c r="BY25">
        <v>742.66</v>
      </c>
      <c r="BZ25">
        <v>2248.7199999999998</v>
      </c>
      <c r="CA25">
        <v>21725.57</v>
      </c>
      <c r="CB25">
        <v>224159.9</v>
      </c>
      <c r="CC25">
        <v>854.5</v>
      </c>
      <c r="CD25">
        <v>987.46</v>
      </c>
      <c r="CE25">
        <v>1642044</v>
      </c>
      <c r="CF25">
        <v>114954.1</v>
      </c>
      <c r="CG25">
        <v>54.45</v>
      </c>
      <c r="CH25">
        <v>2029417</v>
      </c>
      <c r="CI25">
        <v>2294.6799999999998</v>
      </c>
      <c r="CJ25">
        <v>201.86</v>
      </c>
    </row>
    <row r="26" spans="1:88">
      <c r="A26" s="136" t="s">
        <v>194</v>
      </c>
      <c r="B26" t="s">
        <v>195</v>
      </c>
      <c r="D26" s="121">
        <v>44163</v>
      </c>
      <c r="E26" s="122">
        <v>0.55902777777777779</v>
      </c>
      <c r="F26">
        <v>1101</v>
      </c>
      <c r="G26" t="s">
        <v>174</v>
      </c>
      <c r="H26" t="s">
        <v>175</v>
      </c>
      <c r="I26">
        <v>7.4899999999999994E-2</v>
      </c>
      <c r="J26">
        <v>0.22800000000000001</v>
      </c>
      <c r="K26">
        <v>0.2009</v>
      </c>
      <c r="L26">
        <v>0.19950000000000001</v>
      </c>
      <c r="M26">
        <v>8.4400000000000003E-2</v>
      </c>
      <c r="N26">
        <v>0.23050000000000001</v>
      </c>
      <c r="O26">
        <v>0.15679999999999999</v>
      </c>
      <c r="P26">
        <v>1.91</v>
      </c>
      <c r="Q26">
        <v>-5.2499999999999998E-2</v>
      </c>
      <c r="R26">
        <v>0.37159999999999999</v>
      </c>
      <c r="S26" t="s">
        <v>381</v>
      </c>
      <c r="T26">
        <v>1.1240000000000001</v>
      </c>
      <c r="U26">
        <v>-5.5780000000000003</v>
      </c>
      <c r="V26">
        <v>0.2099</v>
      </c>
      <c r="W26">
        <v>-1.9E-3</v>
      </c>
      <c r="X26">
        <v>-2.9999999999999997E-4</v>
      </c>
      <c r="Y26">
        <v>1.9E-3</v>
      </c>
      <c r="Z26">
        <v>3.0099999999999998E-2</v>
      </c>
      <c r="AA26">
        <v>1.5800000000000002E-2</v>
      </c>
      <c r="AB26">
        <v>9.35E-2</v>
      </c>
      <c r="AC26">
        <v>3.7000000000000002E-3</v>
      </c>
      <c r="AD26">
        <v>5.7000000000000002E-3</v>
      </c>
      <c r="AE26">
        <v>2.7000000000000001E-3</v>
      </c>
      <c r="AF26" t="s">
        <v>309</v>
      </c>
      <c r="AG26">
        <v>4.37</v>
      </c>
      <c r="AH26">
        <v>31.05</v>
      </c>
      <c r="AI26">
        <v>16.190000000000001</v>
      </c>
      <c r="AJ26">
        <v>23.63</v>
      </c>
      <c r="AK26" t="s">
        <v>310</v>
      </c>
      <c r="AL26">
        <v>37.03</v>
      </c>
      <c r="AM26" t="s">
        <v>310</v>
      </c>
      <c r="AN26">
        <v>52.88</v>
      </c>
      <c r="AO26" t="s">
        <v>310</v>
      </c>
      <c r="AP26">
        <v>60.5</v>
      </c>
      <c r="AQ26" t="s">
        <v>382</v>
      </c>
      <c r="AR26">
        <v>26.5</v>
      </c>
      <c r="AS26">
        <v>24.74</v>
      </c>
      <c r="AT26" t="s">
        <v>310</v>
      </c>
      <c r="AU26" t="s">
        <v>310</v>
      </c>
      <c r="AV26" t="s">
        <v>310</v>
      </c>
      <c r="AW26">
        <v>33</v>
      </c>
      <c r="AX26">
        <v>21.07</v>
      </c>
      <c r="AY26">
        <v>10.43</v>
      </c>
      <c r="AZ26">
        <v>3.98</v>
      </c>
      <c r="BA26">
        <v>73.81</v>
      </c>
      <c r="BB26">
        <v>14.41</v>
      </c>
      <c r="BC26">
        <v>16.23</v>
      </c>
      <c r="BD26" t="s">
        <v>311</v>
      </c>
      <c r="BE26">
        <v>4176.2700000000004</v>
      </c>
      <c r="BF26">
        <v>22.22</v>
      </c>
      <c r="BG26">
        <v>7783.45</v>
      </c>
      <c r="BH26">
        <v>2409.17</v>
      </c>
      <c r="BI26">
        <v>15.56</v>
      </c>
      <c r="BJ26">
        <v>32192.71</v>
      </c>
      <c r="BK26">
        <v>614.49</v>
      </c>
      <c r="BL26">
        <v>244.46</v>
      </c>
      <c r="BM26">
        <v>1552323</v>
      </c>
      <c r="BN26">
        <v>4520.88</v>
      </c>
      <c r="BO26">
        <v>0</v>
      </c>
      <c r="BP26">
        <v>362.24</v>
      </c>
      <c r="BQ26">
        <v>4.4400000000000004</v>
      </c>
      <c r="BR26">
        <v>6677.34</v>
      </c>
      <c r="BS26">
        <v>21787.9</v>
      </c>
      <c r="BT26">
        <v>557827.80000000005</v>
      </c>
      <c r="BU26">
        <v>7653112</v>
      </c>
      <c r="BV26">
        <v>0.74</v>
      </c>
      <c r="BW26">
        <v>2194.64</v>
      </c>
      <c r="BX26">
        <v>1426.79</v>
      </c>
      <c r="BY26">
        <v>434.09</v>
      </c>
      <c r="BZ26">
        <v>2211.31</v>
      </c>
      <c r="CA26">
        <v>22150.720000000001</v>
      </c>
      <c r="CB26">
        <v>226469.1</v>
      </c>
      <c r="CC26">
        <v>1052.3</v>
      </c>
      <c r="CD26">
        <v>725.58</v>
      </c>
      <c r="CE26">
        <v>1667552</v>
      </c>
      <c r="CF26">
        <v>115769.7</v>
      </c>
      <c r="CG26">
        <v>65.56</v>
      </c>
      <c r="CH26">
        <v>2049563</v>
      </c>
      <c r="CI26">
        <v>2215.7800000000002</v>
      </c>
      <c r="CJ26">
        <v>229.63</v>
      </c>
    </row>
    <row r="27" spans="1:88">
      <c r="A27" s="136" t="s">
        <v>196</v>
      </c>
      <c r="B27" t="s">
        <v>197</v>
      </c>
      <c r="D27" s="121">
        <v>44163</v>
      </c>
      <c r="E27" s="122">
        <v>0.56319444444444444</v>
      </c>
      <c r="F27">
        <v>1101</v>
      </c>
      <c r="G27" t="s">
        <v>174</v>
      </c>
      <c r="H27" t="s">
        <v>175</v>
      </c>
      <c r="I27">
        <v>6.7699999999999996E-2</v>
      </c>
      <c r="J27">
        <v>9.0300000000000005E-2</v>
      </c>
      <c r="K27">
        <v>0.22789999999999999</v>
      </c>
      <c r="L27">
        <v>0.2185</v>
      </c>
      <c r="M27">
        <v>5.4399999999999997E-2</v>
      </c>
      <c r="N27">
        <v>0.23699999999999999</v>
      </c>
      <c r="O27">
        <v>6.6500000000000004E-2</v>
      </c>
      <c r="P27">
        <v>1.153</v>
      </c>
      <c r="Q27">
        <v>-0.27989999999999998</v>
      </c>
      <c r="R27">
        <v>0.35270000000000001</v>
      </c>
      <c r="S27" t="s">
        <v>381</v>
      </c>
      <c r="T27">
        <v>0.5605</v>
      </c>
      <c r="U27">
        <v>-6.4029999999999996</v>
      </c>
      <c r="V27">
        <v>0.64139999999999997</v>
      </c>
      <c r="W27">
        <v>4.0000000000000002E-4</v>
      </c>
      <c r="X27">
        <v>3.2000000000000002E-3</v>
      </c>
      <c r="Y27">
        <v>2.0999999999999999E-3</v>
      </c>
      <c r="Z27">
        <v>2.9399999999999999E-2</v>
      </c>
      <c r="AA27">
        <v>2.01E-2</v>
      </c>
      <c r="AB27">
        <v>6.8000000000000005E-2</v>
      </c>
      <c r="AC27">
        <v>4.4999999999999997E-3</v>
      </c>
      <c r="AD27">
        <v>5.4000000000000003E-3</v>
      </c>
      <c r="AE27">
        <v>3.0000000000000001E-3</v>
      </c>
      <c r="AF27" t="s">
        <v>309</v>
      </c>
      <c r="AG27">
        <v>2.95</v>
      </c>
      <c r="AH27" t="s">
        <v>310</v>
      </c>
      <c r="AI27">
        <v>4.34</v>
      </c>
      <c r="AJ27">
        <v>4.13</v>
      </c>
      <c r="AK27" t="s">
        <v>310</v>
      </c>
      <c r="AL27">
        <v>6.68</v>
      </c>
      <c r="AM27" t="s">
        <v>310</v>
      </c>
      <c r="AN27" t="s">
        <v>310</v>
      </c>
      <c r="AO27" t="s">
        <v>310</v>
      </c>
      <c r="AP27">
        <v>60.99</v>
      </c>
      <c r="AQ27" t="s">
        <v>382</v>
      </c>
      <c r="AR27">
        <v>86.89</v>
      </c>
      <c r="AS27">
        <v>0.37</v>
      </c>
      <c r="AT27">
        <v>22.19</v>
      </c>
      <c r="AU27" t="s">
        <v>310</v>
      </c>
      <c r="AV27">
        <v>99.47</v>
      </c>
      <c r="AW27">
        <v>70.760000000000005</v>
      </c>
      <c r="AX27">
        <v>44.99</v>
      </c>
      <c r="AY27">
        <v>8.9</v>
      </c>
      <c r="AZ27">
        <v>5.01</v>
      </c>
      <c r="BA27">
        <v>25.84</v>
      </c>
      <c r="BB27">
        <v>13.97</v>
      </c>
      <c r="BC27">
        <v>6.27</v>
      </c>
      <c r="BD27" t="s">
        <v>311</v>
      </c>
      <c r="BE27">
        <v>3805.07</v>
      </c>
      <c r="BF27">
        <v>13.33</v>
      </c>
      <c r="BG27">
        <v>8460.4699999999993</v>
      </c>
      <c r="BH27">
        <v>2475.85</v>
      </c>
      <c r="BI27">
        <v>15.56</v>
      </c>
      <c r="BJ27">
        <v>32328.52</v>
      </c>
      <c r="BK27">
        <v>573.45000000000005</v>
      </c>
      <c r="BL27">
        <v>233.34</v>
      </c>
      <c r="BM27">
        <v>1540206</v>
      </c>
      <c r="BN27">
        <v>4418.6400000000003</v>
      </c>
      <c r="BO27">
        <v>0</v>
      </c>
      <c r="BP27">
        <v>325.57</v>
      </c>
      <c r="BQ27">
        <v>3.33</v>
      </c>
      <c r="BR27">
        <v>7077.51</v>
      </c>
      <c r="BS27">
        <v>22089.83</v>
      </c>
      <c r="BT27">
        <v>547243.6</v>
      </c>
      <c r="BU27">
        <v>7630741</v>
      </c>
      <c r="BV27">
        <v>1.85</v>
      </c>
      <c r="BW27">
        <v>2299.84</v>
      </c>
      <c r="BX27">
        <v>1431.23</v>
      </c>
      <c r="BY27">
        <v>419.64</v>
      </c>
      <c r="BZ27">
        <v>2285.7600000000002</v>
      </c>
      <c r="CA27">
        <v>22022.12</v>
      </c>
      <c r="CB27">
        <v>225858.5</v>
      </c>
      <c r="CC27">
        <v>1215.6500000000001</v>
      </c>
      <c r="CD27">
        <v>558.54</v>
      </c>
      <c r="CE27">
        <v>1650831</v>
      </c>
      <c r="CF27">
        <v>115147.9</v>
      </c>
      <c r="CG27">
        <v>68.89</v>
      </c>
      <c r="CH27">
        <v>2030499</v>
      </c>
      <c r="CI27">
        <v>2179.1</v>
      </c>
      <c r="CJ27">
        <v>239.63</v>
      </c>
    </row>
    <row r="28" spans="1:88">
      <c r="A28" s="136" t="s">
        <v>210</v>
      </c>
      <c r="B28" t="s">
        <v>211</v>
      </c>
      <c r="D28" s="121">
        <v>44163</v>
      </c>
      <c r="E28" s="122">
        <v>0.58958333333333335</v>
      </c>
      <c r="F28">
        <v>1101</v>
      </c>
      <c r="G28" t="s">
        <v>174</v>
      </c>
      <c r="H28" t="s">
        <v>175</v>
      </c>
      <c r="I28">
        <v>7.5700000000000003E-2</v>
      </c>
      <c r="J28">
        <v>0.29980000000000001</v>
      </c>
      <c r="K28">
        <v>0.3846</v>
      </c>
      <c r="L28">
        <v>0.37130000000000002</v>
      </c>
      <c r="M28">
        <v>-0.49680000000000002</v>
      </c>
      <c r="N28">
        <v>0.13059999999999999</v>
      </c>
      <c r="O28">
        <v>-0.13150000000000001</v>
      </c>
      <c r="P28">
        <v>3.2309999999999999</v>
      </c>
      <c r="Q28">
        <v>-0.14510000000000001</v>
      </c>
      <c r="R28">
        <v>0.26169999999999999</v>
      </c>
      <c r="S28" t="s">
        <v>381</v>
      </c>
      <c r="T28">
        <v>0.66869999999999996</v>
      </c>
      <c r="U28">
        <v>-5.7089999999999996</v>
      </c>
      <c r="V28">
        <v>0.40770000000000001</v>
      </c>
      <c r="W28">
        <v>3.3999999999999998E-3</v>
      </c>
      <c r="X28">
        <v>3.0099999999999998E-2</v>
      </c>
      <c r="Y28">
        <v>1.9E-3</v>
      </c>
      <c r="Z28">
        <v>1.84E-2</v>
      </c>
      <c r="AA28">
        <v>3.2000000000000001E-2</v>
      </c>
      <c r="AB28">
        <v>0.1038</v>
      </c>
      <c r="AC28">
        <v>7.1999999999999998E-3</v>
      </c>
      <c r="AD28">
        <v>1.55E-2</v>
      </c>
      <c r="AE28">
        <v>5.1999999999999998E-3</v>
      </c>
      <c r="AF28" t="s">
        <v>309</v>
      </c>
      <c r="AG28">
        <v>27.2</v>
      </c>
      <c r="AH28">
        <v>96.83</v>
      </c>
      <c r="AI28">
        <v>74.13</v>
      </c>
      <c r="AJ28">
        <v>79.13</v>
      </c>
      <c r="AK28">
        <v>28.68</v>
      </c>
      <c r="AL28" t="s">
        <v>310</v>
      </c>
      <c r="AM28" t="s">
        <v>310</v>
      </c>
      <c r="AN28">
        <v>25.27</v>
      </c>
      <c r="AO28" t="s">
        <v>310</v>
      </c>
      <c r="AP28">
        <v>39.659999999999997</v>
      </c>
      <c r="AQ28" t="s">
        <v>382</v>
      </c>
      <c r="AR28" t="s">
        <v>310</v>
      </c>
      <c r="AS28">
        <v>22.7</v>
      </c>
      <c r="AT28" t="s">
        <v>310</v>
      </c>
      <c r="AU28" t="s">
        <v>310</v>
      </c>
      <c r="AV28">
        <v>54.74</v>
      </c>
      <c r="AW28" t="s">
        <v>310</v>
      </c>
      <c r="AX28">
        <v>62.13</v>
      </c>
      <c r="AY28">
        <v>70.989999999999995</v>
      </c>
      <c r="AZ28">
        <v>8.52</v>
      </c>
      <c r="BA28" t="s">
        <v>310</v>
      </c>
      <c r="BB28">
        <v>25.81</v>
      </c>
      <c r="BC28">
        <v>81.010000000000005</v>
      </c>
      <c r="BD28" t="s">
        <v>311</v>
      </c>
      <c r="BE28">
        <v>4132.1499999999996</v>
      </c>
      <c r="BF28">
        <v>27.78</v>
      </c>
      <c r="BG28">
        <v>12249.19</v>
      </c>
      <c r="BH28">
        <v>3000.73</v>
      </c>
      <c r="BI28">
        <v>8.89</v>
      </c>
      <c r="BJ28">
        <v>28358.91</v>
      </c>
      <c r="BK28">
        <v>551.14</v>
      </c>
      <c r="BL28">
        <v>281.12</v>
      </c>
      <c r="BM28">
        <v>1518547</v>
      </c>
      <c r="BN28">
        <v>4410.8500000000004</v>
      </c>
      <c r="BO28">
        <v>0</v>
      </c>
      <c r="BP28">
        <v>326.68</v>
      </c>
      <c r="BQ28">
        <v>4.4400000000000004</v>
      </c>
      <c r="BR28">
        <v>6733.12</v>
      </c>
      <c r="BS28">
        <v>22672.94</v>
      </c>
      <c r="BT28">
        <v>562096.69999999995</v>
      </c>
      <c r="BU28">
        <v>7502581</v>
      </c>
      <c r="BV28">
        <v>3.33</v>
      </c>
      <c r="BW28">
        <v>3121.13</v>
      </c>
      <c r="BX28">
        <v>1400.13</v>
      </c>
      <c r="BY28">
        <v>406.31</v>
      </c>
      <c r="BZ28">
        <v>2313.92</v>
      </c>
      <c r="CA28">
        <v>22731.29</v>
      </c>
      <c r="CB28">
        <v>222844.9</v>
      </c>
      <c r="CC28">
        <v>1657.01</v>
      </c>
      <c r="CD28">
        <v>786.33</v>
      </c>
      <c r="CE28">
        <v>1658369</v>
      </c>
      <c r="CF28">
        <v>114920.8</v>
      </c>
      <c r="CG28">
        <v>84.45</v>
      </c>
      <c r="CH28">
        <v>2051652</v>
      </c>
      <c r="CI28">
        <v>2621.42</v>
      </c>
      <c r="CJ28">
        <v>327.8</v>
      </c>
    </row>
    <row r="29" spans="1:88">
      <c r="A29" s="136" t="s">
        <v>212</v>
      </c>
      <c r="B29" t="s">
        <v>213</v>
      </c>
      <c r="D29" s="121">
        <v>44163</v>
      </c>
      <c r="E29" s="122">
        <v>0.59375</v>
      </c>
      <c r="F29">
        <v>1101</v>
      </c>
      <c r="G29" t="s">
        <v>174</v>
      </c>
      <c r="H29" t="s">
        <v>175</v>
      </c>
      <c r="I29">
        <v>5.5300000000000002E-2</v>
      </c>
      <c r="J29">
        <v>0.22020000000000001</v>
      </c>
      <c r="K29">
        <v>0.2717</v>
      </c>
      <c r="L29">
        <v>0.25609999999999999</v>
      </c>
      <c r="M29">
        <v>-0.23069999999999999</v>
      </c>
      <c r="N29">
        <v>0.30130000000000001</v>
      </c>
      <c r="O29">
        <v>5.7799999999999997E-2</v>
      </c>
      <c r="P29">
        <v>1.335</v>
      </c>
      <c r="Q29">
        <v>-0.2631</v>
      </c>
      <c r="R29">
        <v>11.79</v>
      </c>
      <c r="S29" t="s">
        <v>381</v>
      </c>
      <c r="T29">
        <v>1.2270000000000001</v>
      </c>
      <c r="U29">
        <v>-6.4530000000000003</v>
      </c>
      <c r="V29">
        <v>0.56279999999999997</v>
      </c>
      <c r="W29">
        <v>2.9999999999999997E-4</v>
      </c>
      <c r="X29">
        <v>2.4899999999999999E-2</v>
      </c>
      <c r="Y29">
        <v>2E-3</v>
      </c>
      <c r="Z29">
        <v>0.31419999999999998</v>
      </c>
      <c r="AA29">
        <v>2.3599999999999999E-2</v>
      </c>
      <c r="AB29">
        <v>5.45E-2</v>
      </c>
      <c r="AC29">
        <v>6.7999999999999996E-3</v>
      </c>
      <c r="AD29">
        <v>5.7000000000000002E-3</v>
      </c>
      <c r="AE29">
        <v>2.5999999999999999E-3</v>
      </c>
      <c r="AF29" t="s">
        <v>309</v>
      </c>
      <c r="AG29">
        <v>4.2699999999999996</v>
      </c>
      <c r="AH29">
        <v>32.08</v>
      </c>
      <c r="AI29">
        <v>13.64</v>
      </c>
      <c r="AJ29">
        <v>19.32</v>
      </c>
      <c r="AK29" t="s">
        <v>310</v>
      </c>
      <c r="AL29">
        <v>33.82</v>
      </c>
      <c r="AM29" t="s">
        <v>310</v>
      </c>
      <c r="AN29" t="s">
        <v>310</v>
      </c>
      <c r="AO29" t="s">
        <v>310</v>
      </c>
      <c r="AP29" t="s">
        <v>310</v>
      </c>
      <c r="AQ29" t="s">
        <v>382</v>
      </c>
      <c r="AR29">
        <v>47.62</v>
      </c>
      <c r="AS29">
        <v>35.47</v>
      </c>
      <c r="AT29">
        <v>77.36</v>
      </c>
      <c r="AU29" t="s">
        <v>310</v>
      </c>
      <c r="AV29">
        <v>22.88</v>
      </c>
      <c r="AW29" t="s">
        <v>310</v>
      </c>
      <c r="AX29" t="s">
        <v>310</v>
      </c>
      <c r="AY29">
        <v>11.21</v>
      </c>
      <c r="AZ29">
        <v>9.83</v>
      </c>
      <c r="BA29">
        <v>22.61</v>
      </c>
      <c r="BB29">
        <v>23.49</v>
      </c>
      <c r="BC29">
        <v>9.77</v>
      </c>
      <c r="BD29" t="s">
        <v>311</v>
      </c>
      <c r="BE29">
        <v>3130.43</v>
      </c>
      <c r="BF29">
        <v>22.22</v>
      </c>
      <c r="BG29">
        <v>9439.02</v>
      </c>
      <c r="BH29">
        <v>2579.21</v>
      </c>
      <c r="BI29">
        <v>12.22</v>
      </c>
      <c r="BJ29">
        <v>33900.269999999997</v>
      </c>
      <c r="BK29">
        <v>601.16999999999996</v>
      </c>
      <c r="BL29">
        <v>238.9</v>
      </c>
      <c r="BM29">
        <v>1517804</v>
      </c>
      <c r="BN29">
        <v>18791.41</v>
      </c>
      <c r="BO29">
        <v>0</v>
      </c>
      <c r="BP29">
        <v>362.24</v>
      </c>
      <c r="BQ29">
        <v>3.33</v>
      </c>
      <c r="BR29">
        <v>6896.33</v>
      </c>
      <c r="BS29">
        <v>22304.61</v>
      </c>
      <c r="BT29">
        <v>553351.80000000005</v>
      </c>
      <c r="BU29">
        <v>7517093</v>
      </c>
      <c r="BV29">
        <v>1.85</v>
      </c>
      <c r="BW29">
        <v>2960.34</v>
      </c>
      <c r="BX29">
        <v>1406.79</v>
      </c>
      <c r="BY29">
        <v>1408.14</v>
      </c>
      <c r="BZ29">
        <v>2368.37</v>
      </c>
      <c r="CA29">
        <v>22127.45</v>
      </c>
      <c r="CB29">
        <v>223711.1</v>
      </c>
      <c r="CC29">
        <v>1339</v>
      </c>
      <c r="CD29">
        <v>476.68</v>
      </c>
      <c r="CE29">
        <v>1660473</v>
      </c>
      <c r="CF29">
        <v>115379.4</v>
      </c>
      <c r="CG29">
        <v>82.23</v>
      </c>
      <c r="CH29">
        <v>2043638</v>
      </c>
      <c r="CI29">
        <v>2207.25</v>
      </c>
      <c r="CJ29">
        <v>226.3</v>
      </c>
    </row>
    <row r="30" spans="1:88">
      <c r="H30" s="169" t="s">
        <v>585</v>
      </c>
      <c r="I30" s="169">
        <f>AVERAGE(I15:I29)</f>
        <v>6.0793333333333331E-2</v>
      </c>
      <c r="J30" s="169">
        <f>AVERAGE(J15:J29)</f>
        <v>2.1612533333333332</v>
      </c>
      <c r="K30" s="169">
        <f t="shared" ref="K30:AE30" si="0">AVERAGE(K15:K29)</f>
        <v>1.740926666666667</v>
      </c>
      <c r="L30" s="169">
        <f t="shared" si="0"/>
        <v>1.71688</v>
      </c>
      <c r="M30" s="169">
        <f t="shared" si="0"/>
        <v>0.73629333333333336</v>
      </c>
      <c r="N30" s="169">
        <f t="shared" si="0"/>
        <v>0.35620000000000007</v>
      </c>
      <c r="O30" s="169">
        <f t="shared" si="0"/>
        <v>0.85487999999999997</v>
      </c>
      <c r="P30" s="169">
        <f t="shared" si="0"/>
        <v>3.219066666666667</v>
      </c>
      <c r="Q30" s="169">
        <f t="shared" si="0"/>
        <v>2.7187466666666671</v>
      </c>
      <c r="R30" s="169">
        <f t="shared" si="0"/>
        <v>4.4388266666666665</v>
      </c>
      <c r="S30" s="169">
        <f t="shared" si="0"/>
        <v>46.369600000000005</v>
      </c>
      <c r="T30" s="169">
        <f t="shared" si="0"/>
        <v>5.2010866666666669</v>
      </c>
      <c r="U30" s="169">
        <f t="shared" si="0"/>
        <v>9.6961266666666681</v>
      </c>
      <c r="V30" s="169">
        <f t="shared" si="0"/>
        <v>5.211053333333334</v>
      </c>
      <c r="W30" s="169">
        <f t="shared" si="0"/>
        <v>3.3133333333333335E-3</v>
      </c>
      <c r="X30" s="169">
        <f t="shared" si="0"/>
        <v>2.3E-2</v>
      </c>
      <c r="Y30" s="169">
        <f t="shared" si="0"/>
        <v>7.9586666666666653E-2</v>
      </c>
      <c r="Z30" s="169">
        <f t="shared" si="0"/>
        <v>0.53969999999999996</v>
      </c>
      <c r="AA30" s="169">
        <f t="shared" si="0"/>
        <v>4.5080000000000002E-2</v>
      </c>
      <c r="AB30" s="169">
        <f t="shared" si="0"/>
        <v>9.1360000000000011E-2</v>
      </c>
      <c r="AC30" s="169">
        <f t="shared" si="0"/>
        <v>9.4733333333333336E-3</v>
      </c>
      <c r="AD30" s="169">
        <f t="shared" si="0"/>
        <v>9.9333333333333322E-3</v>
      </c>
      <c r="AE30" s="169">
        <f t="shared" si="0"/>
        <v>6.3200000000000001E-3</v>
      </c>
    </row>
    <row r="31" spans="1:88">
      <c r="H31" s="169" t="s">
        <v>586</v>
      </c>
      <c r="I31" s="169">
        <f>_xlfn.STDEV.P(I15:I29)</f>
        <v>7.0926661340351346E-2</v>
      </c>
      <c r="J31" s="169">
        <f t="shared" ref="J31:AE31" si="1">_xlfn.STDEV.P(J15:J29)</f>
        <v>4.4370624762886637</v>
      </c>
      <c r="K31" s="169">
        <f t="shared" si="1"/>
        <v>3.375172499585104</v>
      </c>
      <c r="L31" s="169">
        <f t="shared" si="1"/>
        <v>3.3061488670253993</v>
      </c>
      <c r="M31" s="169">
        <f t="shared" si="1"/>
        <v>3.3700239452100176</v>
      </c>
      <c r="N31" s="169">
        <f t="shared" si="1"/>
        <v>0.50148295019206113</v>
      </c>
      <c r="O31" s="169">
        <f t="shared" si="1"/>
        <v>2.8617442804928137</v>
      </c>
      <c r="P31" s="169">
        <f t="shared" si="1"/>
        <v>1.6335831564046217</v>
      </c>
      <c r="Q31" s="169">
        <f t="shared" si="1"/>
        <v>2.92937329312754</v>
      </c>
      <c r="R31" s="169">
        <f t="shared" si="1"/>
        <v>5.6347661038078796</v>
      </c>
      <c r="S31" s="169">
        <f t="shared" si="1"/>
        <v>53.902247306026126</v>
      </c>
      <c r="T31" s="169">
        <f t="shared" si="1"/>
        <v>7.2518941352694588</v>
      </c>
      <c r="U31" s="169">
        <f t="shared" si="1"/>
        <v>48.01953789432612</v>
      </c>
      <c r="V31" s="169">
        <f t="shared" si="1"/>
        <v>7.8585578858436609</v>
      </c>
      <c r="W31" s="169">
        <f t="shared" si="1"/>
        <v>6.2426347713837056E-3</v>
      </c>
      <c r="X31" s="169">
        <f t="shared" si="1"/>
        <v>2.8572667592182105E-2</v>
      </c>
      <c r="Y31" s="169">
        <f t="shared" si="1"/>
        <v>0.13663975442340667</v>
      </c>
      <c r="Z31" s="169">
        <f t="shared" si="1"/>
        <v>0.80038354389213506</v>
      </c>
      <c r="AA31" s="169">
        <f t="shared" si="1"/>
        <v>4.467809605015266E-2</v>
      </c>
      <c r="AB31" s="169">
        <f t="shared" si="1"/>
        <v>0.13175580341424561</v>
      </c>
      <c r="AC31" s="169">
        <f t="shared" si="1"/>
        <v>9.305945530800306E-3</v>
      </c>
      <c r="AD31" s="169">
        <f t="shared" si="1"/>
        <v>1.9077933733912474E-2</v>
      </c>
      <c r="AE31" s="169">
        <f t="shared" si="1"/>
        <v>9.8925022112709201E-3</v>
      </c>
    </row>
    <row r="32" spans="1:88">
      <c r="H32" s="169" t="s">
        <v>587</v>
      </c>
      <c r="I32" s="169">
        <f>COUNT(I15:I29)</f>
        <v>15</v>
      </c>
      <c r="J32" s="169">
        <f t="shared" ref="J32:AE32" si="2">COUNT(J15:J29)</f>
        <v>15</v>
      </c>
      <c r="K32" s="169">
        <f t="shared" si="2"/>
        <v>15</v>
      </c>
      <c r="L32" s="169">
        <f t="shared" si="2"/>
        <v>15</v>
      </c>
      <c r="M32" s="169">
        <f t="shared" si="2"/>
        <v>15</v>
      </c>
      <c r="N32" s="169">
        <f t="shared" si="2"/>
        <v>15</v>
      </c>
      <c r="O32" s="169">
        <f t="shared" si="2"/>
        <v>15</v>
      </c>
      <c r="P32" s="169">
        <f t="shared" si="2"/>
        <v>15</v>
      </c>
      <c r="Q32" s="169">
        <f t="shared" si="2"/>
        <v>15</v>
      </c>
      <c r="R32" s="169">
        <f t="shared" si="2"/>
        <v>15</v>
      </c>
      <c r="S32" s="169">
        <f t="shared" si="2"/>
        <v>5</v>
      </c>
      <c r="T32" s="169">
        <f t="shared" si="2"/>
        <v>15</v>
      </c>
      <c r="U32" s="169">
        <f t="shared" si="2"/>
        <v>15</v>
      </c>
      <c r="V32" s="169">
        <f t="shared" si="2"/>
        <v>15</v>
      </c>
      <c r="W32" s="169">
        <f t="shared" si="2"/>
        <v>15</v>
      </c>
      <c r="X32" s="169">
        <f t="shared" si="2"/>
        <v>15</v>
      </c>
      <c r="Y32" s="169">
        <f t="shared" si="2"/>
        <v>15</v>
      </c>
      <c r="Z32" s="169">
        <f t="shared" si="2"/>
        <v>15</v>
      </c>
      <c r="AA32" s="169">
        <f t="shared" si="2"/>
        <v>15</v>
      </c>
      <c r="AB32" s="169">
        <f t="shared" si="2"/>
        <v>15</v>
      </c>
      <c r="AC32" s="169">
        <f t="shared" si="2"/>
        <v>15</v>
      </c>
      <c r="AD32" s="169">
        <f t="shared" si="2"/>
        <v>15</v>
      </c>
      <c r="AE32" s="169">
        <f t="shared" si="2"/>
        <v>15</v>
      </c>
    </row>
    <row r="33" spans="1:88">
      <c r="H33" s="169" t="s">
        <v>588</v>
      </c>
      <c r="I33" s="169">
        <f>TINV(0.05,I32-1)</f>
        <v>2.1447866879178044</v>
      </c>
      <c r="J33" s="169">
        <f t="shared" ref="J33:AE33" si="3">TINV(0.05,J32-1)</f>
        <v>2.1447866879178044</v>
      </c>
      <c r="K33" s="169">
        <f t="shared" si="3"/>
        <v>2.1447866879178044</v>
      </c>
      <c r="L33" s="169">
        <f t="shared" si="3"/>
        <v>2.1447866879178044</v>
      </c>
      <c r="M33" s="169">
        <f t="shared" si="3"/>
        <v>2.1447866879178044</v>
      </c>
      <c r="N33" s="169">
        <f t="shared" si="3"/>
        <v>2.1447866879178044</v>
      </c>
      <c r="O33" s="169">
        <f t="shared" si="3"/>
        <v>2.1447866879178044</v>
      </c>
      <c r="P33" s="169">
        <f t="shared" si="3"/>
        <v>2.1447866879178044</v>
      </c>
      <c r="Q33" s="169">
        <f t="shared" si="3"/>
        <v>2.1447866879178044</v>
      </c>
      <c r="R33" s="169">
        <f t="shared" si="3"/>
        <v>2.1447866879178044</v>
      </c>
      <c r="S33" s="169">
        <f t="shared" si="3"/>
        <v>2.7764451051977934</v>
      </c>
      <c r="T33" s="169">
        <f t="shared" si="3"/>
        <v>2.1447866879178044</v>
      </c>
      <c r="U33" s="169">
        <f t="shared" si="3"/>
        <v>2.1447866879178044</v>
      </c>
      <c r="V33" s="169">
        <f t="shared" si="3"/>
        <v>2.1447866879178044</v>
      </c>
      <c r="W33" s="169">
        <f t="shared" si="3"/>
        <v>2.1447866879178044</v>
      </c>
      <c r="X33" s="169">
        <f t="shared" si="3"/>
        <v>2.1447866879178044</v>
      </c>
      <c r="Y33" s="169">
        <f t="shared" si="3"/>
        <v>2.1447866879178044</v>
      </c>
      <c r="Z33" s="169">
        <f t="shared" si="3"/>
        <v>2.1447866879178044</v>
      </c>
      <c r="AA33" s="169">
        <f t="shared" si="3"/>
        <v>2.1447866879178044</v>
      </c>
      <c r="AB33" s="169">
        <f t="shared" si="3"/>
        <v>2.1447866879178044</v>
      </c>
      <c r="AC33" s="169">
        <f t="shared" si="3"/>
        <v>2.1447866879178044</v>
      </c>
      <c r="AD33" s="169">
        <f t="shared" si="3"/>
        <v>2.1447866879178044</v>
      </c>
      <c r="AE33" s="169">
        <f t="shared" si="3"/>
        <v>2.1447866879178044</v>
      </c>
    </row>
    <row r="34" spans="1:88">
      <c r="H34" s="169" t="s">
        <v>589</v>
      </c>
      <c r="I34" s="169">
        <f>I33*I31</f>
        <v>0.15212255906123995</v>
      </c>
      <c r="J34" s="169">
        <f t="shared" ref="J34:AE34" si="4">J33*J31</f>
        <v>9.5165525326035336</v>
      </c>
      <c r="K34" s="169">
        <f t="shared" si="4"/>
        <v>7.2390250465363923</v>
      </c>
      <c r="L34" s="169">
        <f t="shared" si="4"/>
        <v>7.0909840782706075</v>
      </c>
      <c r="M34" s="169">
        <f t="shared" si="4"/>
        <v>7.2279824956506857</v>
      </c>
      <c r="N34" s="169">
        <f t="shared" si="4"/>
        <v>1.07557395578968</v>
      </c>
      <c r="O34" s="169">
        <f t="shared" si="4"/>
        <v>6.1378310370259017</v>
      </c>
      <c r="P34" s="169">
        <f t="shared" si="4"/>
        <v>3.503687407463381</v>
      </c>
      <c r="Q34" s="169">
        <f t="shared" si="4"/>
        <v>6.2828808430418883</v>
      </c>
      <c r="R34" s="169">
        <f t="shared" si="4"/>
        <v>12.085371328977613</v>
      </c>
      <c r="S34" s="169">
        <f t="shared" si="4"/>
        <v>149.6566306919772</v>
      </c>
      <c r="T34" s="169">
        <f t="shared" si="4"/>
        <v>15.553766003515133</v>
      </c>
      <c r="U34" s="169">
        <f t="shared" si="4"/>
        <v>102.99166563571522</v>
      </c>
      <c r="V34" s="169">
        <f t="shared" si="4"/>
        <v>16.854930339788968</v>
      </c>
      <c r="W34" s="169">
        <f t="shared" si="4"/>
        <v>1.3389119955196578E-2</v>
      </c>
      <c r="X34" s="169">
        <f t="shared" si="4"/>
        <v>6.1282277090012646E-2</v>
      </c>
      <c r="Y34" s="169">
        <f t="shared" si="4"/>
        <v>0.29306312632768056</v>
      </c>
      <c r="Z34" s="169">
        <f t="shared" si="4"/>
        <v>1.7166519701683269</v>
      </c>
      <c r="AA34" s="169">
        <f t="shared" si="4"/>
        <v>9.5824985649880456E-2</v>
      </c>
      <c r="AB34" s="169">
        <f t="shared" si="4"/>
        <v>0.28258809321878919</v>
      </c>
      <c r="AC34" s="169">
        <f t="shared" si="4"/>
        <v>1.9959268092948682E-2</v>
      </c>
      <c r="AD34" s="169">
        <f t="shared" si="4"/>
        <v>4.0918098305473487E-2</v>
      </c>
      <c r="AE34" s="169">
        <f t="shared" si="4"/>
        <v>2.1217307052931313E-2</v>
      </c>
    </row>
    <row r="35" spans="1:88" s="162" customFormat="1"/>
    <row r="37" spans="1:88">
      <c r="A37" s="2" t="s">
        <v>593</v>
      </c>
    </row>
    <row r="38" spans="1:88">
      <c r="A38" t="s">
        <v>166</v>
      </c>
      <c r="B38" t="s">
        <v>167</v>
      </c>
      <c r="C38" t="s">
        <v>168</v>
      </c>
      <c r="D38" t="s">
        <v>169</v>
      </c>
      <c r="E38" t="s">
        <v>170</v>
      </c>
      <c r="F38" t="s">
        <v>171</v>
      </c>
      <c r="G38" t="s">
        <v>172</v>
      </c>
      <c r="H38" t="s">
        <v>173</v>
      </c>
      <c r="I38" t="s">
        <v>312</v>
      </c>
      <c r="J38" t="s">
        <v>313</v>
      </c>
      <c r="K38" t="s">
        <v>314</v>
      </c>
      <c r="L38" t="s">
        <v>315</v>
      </c>
      <c r="M38" t="s">
        <v>316</v>
      </c>
      <c r="N38" t="s">
        <v>317</v>
      </c>
      <c r="O38" t="s">
        <v>318</v>
      </c>
      <c r="P38" t="s">
        <v>319</v>
      </c>
      <c r="Q38" t="s">
        <v>320</v>
      </c>
      <c r="R38" t="s">
        <v>321</v>
      </c>
      <c r="S38" t="s">
        <v>322</v>
      </c>
      <c r="T38" t="s">
        <v>323</v>
      </c>
      <c r="U38" t="s">
        <v>324</v>
      </c>
      <c r="V38" t="s">
        <v>325</v>
      </c>
      <c r="W38" t="s">
        <v>326</v>
      </c>
      <c r="X38" t="s">
        <v>327</v>
      </c>
      <c r="Y38" t="s">
        <v>328</v>
      </c>
      <c r="Z38" t="s">
        <v>329</v>
      </c>
      <c r="AA38" t="s">
        <v>330</v>
      </c>
      <c r="AB38" t="s">
        <v>331</v>
      </c>
      <c r="AC38" t="s">
        <v>332</v>
      </c>
      <c r="AD38" t="s">
        <v>333</v>
      </c>
      <c r="AE38" t="s">
        <v>334</v>
      </c>
      <c r="AF38" t="s">
        <v>535</v>
      </c>
      <c r="AG38" t="s">
        <v>536</v>
      </c>
      <c r="AH38" t="s">
        <v>537</v>
      </c>
      <c r="AI38" t="s">
        <v>538</v>
      </c>
      <c r="AJ38" t="s">
        <v>539</v>
      </c>
      <c r="AK38" t="s">
        <v>540</v>
      </c>
      <c r="AL38" t="s">
        <v>541</v>
      </c>
      <c r="AM38" t="s">
        <v>542</v>
      </c>
      <c r="AN38" t="s">
        <v>543</v>
      </c>
      <c r="AO38" t="s">
        <v>544</v>
      </c>
      <c r="AP38" t="s">
        <v>545</v>
      </c>
      <c r="AQ38" t="s">
        <v>546</v>
      </c>
      <c r="AR38" t="s">
        <v>547</v>
      </c>
      <c r="AS38" t="s">
        <v>548</v>
      </c>
      <c r="AT38" t="s">
        <v>549</v>
      </c>
      <c r="AU38" t="s">
        <v>550</v>
      </c>
      <c r="AV38" t="s">
        <v>551</v>
      </c>
      <c r="AW38" t="s">
        <v>552</v>
      </c>
      <c r="AX38" t="s">
        <v>553</v>
      </c>
      <c r="AY38" t="s">
        <v>554</v>
      </c>
      <c r="AZ38" t="s">
        <v>555</v>
      </c>
      <c r="BA38" t="s">
        <v>556</v>
      </c>
      <c r="BB38" t="s">
        <v>557</v>
      </c>
      <c r="BC38" t="s">
        <v>558</v>
      </c>
      <c r="BD38" t="s">
        <v>559</v>
      </c>
      <c r="BE38" t="s">
        <v>560</v>
      </c>
      <c r="BF38" t="s">
        <v>561</v>
      </c>
      <c r="BG38" t="s">
        <v>562</v>
      </c>
      <c r="BH38" t="s">
        <v>563</v>
      </c>
      <c r="BI38" t="s">
        <v>564</v>
      </c>
      <c r="BJ38" t="s">
        <v>565</v>
      </c>
      <c r="BK38" t="s">
        <v>566</v>
      </c>
      <c r="BL38" t="s">
        <v>567</v>
      </c>
      <c r="BM38" t="s">
        <v>568</v>
      </c>
      <c r="BN38" t="s">
        <v>569</v>
      </c>
      <c r="BO38" t="s">
        <v>570</v>
      </c>
      <c r="BP38" t="s">
        <v>571</v>
      </c>
      <c r="BQ38" t="s">
        <v>572</v>
      </c>
      <c r="BR38" t="s">
        <v>573</v>
      </c>
      <c r="BS38" s="123" t="s">
        <v>335</v>
      </c>
      <c r="BT38" s="123" t="s">
        <v>336</v>
      </c>
      <c r="BU38" s="123" t="s">
        <v>337</v>
      </c>
      <c r="BV38" t="s">
        <v>574</v>
      </c>
      <c r="BW38" t="s">
        <v>575</v>
      </c>
      <c r="BX38" t="s">
        <v>576</v>
      </c>
      <c r="BY38" t="s">
        <v>577</v>
      </c>
      <c r="BZ38" s="123" t="s">
        <v>338</v>
      </c>
      <c r="CA38" s="123" t="s">
        <v>339</v>
      </c>
      <c r="CB38" s="123" t="s">
        <v>340</v>
      </c>
      <c r="CC38" t="s">
        <v>578</v>
      </c>
      <c r="CD38" t="s">
        <v>579</v>
      </c>
      <c r="CE38" s="123" t="s">
        <v>341</v>
      </c>
      <c r="CF38" s="123" t="s">
        <v>342</v>
      </c>
      <c r="CG38" t="s">
        <v>580</v>
      </c>
      <c r="CH38" s="123" t="s">
        <v>343</v>
      </c>
      <c r="CI38" t="s">
        <v>581</v>
      </c>
      <c r="CJ38" t="s">
        <v>582</v>
      </c>
    </row>
    <row r="39" spans="1:88">
      <c r="A39" s="136" t="s">
        <v>198</v>
      </c>
      <c r="B39" t="s">
        <v>199</v>
      </c>
      <c r="C39" t="s">
        <v>200</v>
      </c>
      <c r="D39" s="121">
        <v>44163</v>
      </c>
      <c r="E39" s="122">
        <v>0.56666666666666665</v>
      </c>
      <c r="F39">
        <v>3108</v>
      </c>
      <c r="G39" t="s">
        <v>174</v>
      </c>
      <c r="H39" t="s">
        <v>175</v>
      </c>
      <c r="I39">
        <v>1.67</v>
      </c>
      <c r="J39">
        <v>757</v>
      </c>
      <c r="K39">
        <v>756.9</v>
      </c>
      <c r="L39">
        <v>781.2</v>
      </c>
      <c r="M39">
        <v>13.93</v>
      </c>
      <c r="N39">
        <v>14.54</v>
      </c>
      <c r="O39">
        <v>0.90400000000000003</v>
      </c>
      <c r="P39">
        <v>190.4</v>
      </c>
      <c r="Q39">
        <v>192.4</v>
      </c>
      <c r="R39">
        <v>2961</v>
      </c>
      <c r="S39">
        <v>1957</v>
      </c>
      <c r="T39">
        <v>2843</v>
      </c>
      <c r="U39">
        <v>2394</v>
      </c>
      <c r="V39">
        <v>2981</v>
      </c>
      <c r="W39">
        <v>3.5840000000000001</v>
      </c>
      <c r="X39">
        <v>3.657</v>
      </c>
      <c r="Y39">
        <v>3.8839999999999999</v>
      </c>
      <c r="Z39">
        <v>10.94</v>
      </c>
      <c r="AA39">
        <v>32.36</v>
      </c>
      <c r="AB39">
        <v>11.17</v>
      </c>
      <c r="AC39">
        <v>51.09</v>
      </c>
      <c r="AD39">
        <v>4.1999999999999997E-3</v>
      </c>
      <c r="AE39">
        <v>3.0000000000000001E-3</v>
      </c>
      <c r="AF39" t="s">
        <v>309</v>
      </c>
      <c r="AG39">
        <v>0.64</v>
      </c>
      <c r="AH39">
        <v>1.76</v>
      </c>
      <c r="AI39">
        <v>0.69</v>
      </c>
      <c r="AJ39">
        <v>0.99</v>
      </c>
      <c r="AK39">
        <v>1.75</v>
      </c>
      <c r="AL39">
        <v>0.86</v>
      </c>
      <c r="AM39" t="s">
        <v>310</v>
      </c>
      <c r="AN39">
        <v>2.19</v>
      </c>
      <c r="AO39">
        <v>1.82</v>
      </c>
      <c r="AP39">
        <v>4.41</v>
      </c>
      <c r="AQ39">
        <v>16.46</v>
      </c>
      <c r="AR39">
        <v>0.56999999999999995</v>
      </c>
      <c r="AS39">
        <v>1.32</v>
      </c>
      <c r="AT39">
        <v>1.0900000000000001</v>
      </c>
      <c r="AU39">
        <v>1.08</v>
      </c>
      <c r="AV39">
        <v>0.72</v>
      </c>
      <c r="AW39">
        <v>0.66</v>
      </c>
      <c r="AX39">
        <v>3.71</v>
      </c>
      <c r="AY39">
        <v>1.32</v>
      </c>
      <c r="AZ39">
        <v>0.8</v>
      </c>
      <c r="BA39">
        <v>0.04</v>
      </c>
      <c r="BB39">
        <v>52.76</v>
      </c>
      <c r="BC39">
        <v>11.57</v>
      </c>
      <c r="BD39" t="s">
        <v>311</v>
      </c>
      <c r="BE39">
        <v>87509.4</v>
      </c>
      <c r="BF39">
        <v>51194.29</v>
      </c>
      <c r="BG39">
        <v>20178160</v>
      </c>
      <c r="BH39">
        <v>3078524</v>
      </c>
      <c r="BI39">
        <v>195.56</v>
      </c>
      <c r="BJ39">
        <v>516993</v>
      </c>
      <c r="BK39">
        <v>776.86</v>
      </c>
      <c r="BL39">
        <v>4008.47</v>
      </c>
      <c r="BM39">
        <v>7981999</v>
      </c>
      <c r="BN39">
        <v>3594093</v>
      </c>
      <c r="BO39">
        <v>234.45</v>
      </c>
      <c r="BP39">
        <v>187569.6</v>
      </c>
      <c r="BQ39">
        <v>3514.99</v>
      </c>
      <c r="BR39">
        <v>2999277</v>
      </c>
      <c r="BS39">
        <v>22656.97</v>
      </c>
      <c r="BT39">
        <v>574321.9</v>
      </c>
      <c r="BU39">
        <v>7919989</v>
      </c>
      <c r="BV39">
        <v>1719.75</v>
      </c>
      <c r="BW39">
        <v>125905.3</v>
      </c>
      <c r="BX39">
        <v>154770.6</v>
      </c>
      <c r="BY39">
        <v>36121.54</v>
      </c>
      <c r="BZ39">
        <v>2326.5100000000002</v>
      </c>
      <c r="CA39">
        <v>23011.7</v>
      </c>
      <c r="CB39">
        <v>228388.5</v>
      </c>
      <c r="CC39">
        <v>1273008</v>
      </c>
      <c r="CD39">
        <v>71515.5</v>
      </c>
      <c r="CE39">
        <v>1684384</v>
      </c>
      <c r="CF39">
        <v>115187.8</v>
      </c>
      <c r="CG39">
        <v>281840.59999999998</v>
      </c>
      <c r="CH39">
        <v>2081006</v>
      </c>
      <c r="CI39">
        <v>2185.0300000000002</v>
      </c>
      <c r="CJ39">
        <v>243.71</v>
      </c>
    </row>
    <row r="40" spans="1:88">
      <c r="A40" s="136" t="s">
        <v>201</v>
      </c>
      <c r="B40" t="s">
        <v>199</v>
      </c>
      <c r="C40" t="s">
        <v>200</v>
      </c>
      <c r="D40" s="121">
        <v>44163</v>
      </c>
      <c r="E40" s="122">
        <v>0.5708333333333333</v>
      </c>
      <c r="F40">
        <v>3108</v>
      </c>
      <c r="G40" t="s">
        <v>174</v>
      </c>
      <c r="H40" t="s">
        <v>175</v>
      </c>
      <c r="I40">
        <v>1.704</v>
      </c>
      <c r="J40">
        <v>765.7</v>
      </c>
      <c r="K40">
        <v>767.1</v>
      </c>
      <c r="L40">
        <v>785.9</v>
      </c>
      <c r="M40">
        <v>12.97</v>
      </c>
      <c r="N40">
        <v>14.86</v>
      </c>
      <c r="O40">
        <v>-0.15279999999999999</v>
      </c>
      <c r="P40">
        <v>202</v>
      </c>
      <c r="Q40">
        <v>196.3</v>
      </c>
      <c r="R40">
        <v>2907</v>
      </c>
      <c r="S40">
        <v>2157</v>
      </c>
      <c r="T40">
        <v>2871</v>
      </c>
      <c r="U40">
        <v>2438</v>
      </c>
      <c r="V40">
        <v>3001</v>
      </c>
      <c r="W40">
        <v>3.6549999999999998</v>
      </c>
      <c r="X40">
        <v>3.7010000000000001</v>
      </c>
      <c r="Y40">
        <v>3.9369999999999998</v>
      </c>
      <c r="Z40">
        <v>10.65</v>
      </c>
      <c r="AA40">
        <v>32.36</v>
      </c>
      <c r="AB40">
        <v>11.19</v>
      </c>
      <c r="AC40">
        <v>50.87</v>
      </c>
      <c r="AD40">
        <v>3.3999999999999998E-3</v>
      </c>
      <c r="AE40">
        <v>2.7000000000000001E-3</v>
      </c>
      <c r="AF40" t="s">
        <v>309</v>
      </c>
      <c r="AG40">
        <v>0.81</v>
      </c>
      <c r="AH40">
        <v>2.64</v>
      </c>
      <c r="AI40">
        <v>0.82</v>
      </c>
      <c r="AJ40">
        <v>0.94</v>
      </c>
      <c r="AK40">
        <v>5.8</v>
      </c>
      <c r="AL40">
        <v>1.33</v>
      </c>
      <c r="AM40" t="s">
        <v>310</v>
      </c>
      <c r="AN40">
        <v>3.71</v>
      </c>
      <c r="AO40">
        <v>1.05</v>
      </c>
      <c r="AP40">
        <v>3.35</v>
      </c>
      <c r="AQ40">
        <v>5.14</v>
      </c>
      <c r="AR40">
        <v>0.48</v>
      </c>
      <c r="AS40">
        <v>2.86</v>
      </c>
      <c r="AT40">
        <v>0.28999999999999998</v>
      </c>
      <c r="AU40">
        <v>3.87</v>
      </c>
      <c r="AV40">
        <v>0.66</v>
      </c>
      <c r="AW40">
        <v>0.56999999999999995</v>
      </c>
      <c r="AX40">
        <v>2.5499999999999998</v>
      </c>
      <c r="AY40">
        <v>0.87</v>
      </c>
      <c r="AZ40">
        <v>0.71</v>
      </c>
      <c r="BA40">
        <v>0.82</v>
      </c>
      <c r="BB40">
        <v>22.05</v>
      </c>
      <c r="BC40">
        <v>17.510000000000002</v>
      </c>
      <c r="BD40" t="s">
        <v>311</v>
      </c>
      <c r="BE40">
        <v>87324.94</v>
      </c>
      <c r="BF40">
        <v>50262.33</v>
      </c>
      <c r="BG40">
        <v>19999450</v>
      </c>
      <c r="BH40">
        <v>3028910</v>
      </c>
      <c r="BI40">
        <v>177.79</v>
      </c>
      <c r="BJ40">
        <v>516462.4</v>
      </c>
      <c r="BK40">
        <v>567.84</v>
      </c>
      <c r="BL40">
        <v>4112.96</v>
      </c>
      <c r="BM40">
        <v>7933390</v>
      </c>
      <c r="BN40">
        <v>3538462</v>
      </c>
      <c r="BO40">
        <v>251.12</v>
      </c>
      <c r="BP40">
        <v>185246.5</v>
      </c>
      <c r="BQ40">
        <v>3474.98</v>
      </c>
      <c r="BR40">
        <v>2952666</v>
      </c>
      <c r="BS40">
        <v>21994.85</v>
      </c>
      <c r="BT40">
        <v>577349.6</v>
      </c>
      <c r="BU40">
        <v>7746089</v>
      </c>
      <c r="BV40">
        <v>1701.97</v>
      </c>
      <c r="BW40">
        <v>124580.3</v>
      </c>
      <c r="BX40">
        <v>153435.6</v>
      </c>
      <c r="BY40">
        <v>35449.769999999997</v>
      </c>
      <c r="BZ40">
        <v>2297.25</v>
      </c>
      <c r="CA40">
        <v>23037.97</v>
      </c>
      <c r="CB40">
        <v>226954.5</v>
      </c>
      <c r="CC40">
        <v>1264645</v>
      </c>
      <c r="CD40">
        <v>71185.3</v>
      </c>
      <c r="CE40">
        <v>1674040</v>
      </c>
      <c r="CF40">
        <v>114588.5</v>
      </c>
      <c r="CG40">
        <v>278902.59999999998</v>
      </c>
      <c r="CH40">
        <v>2060864</v>
      </c>
      <c r="CI40">
        <v>2130.9499999999998</v>
      </c>
      <c r="CJ40">
        <v>230.01</v>
      </c>
    </row>
    <row r="41" spans="1:88">
      <c r="A41" s="136" t="s">
        <v>238</v>
      </c>
      <c r="B41" t="s">
        <v>199</v>
      </c>
      <c r="C41" t="s">
        <v>200</v>
      </c>
      <c r="D41" s="121">
        <v>44163</v>
      </c>
      <c r="E41" s="122">
        <v>0.63888888888888895</v>
      </c>
      <c r="F41">
        <v>3108</v>
      </c>
      <c r="G41" t="s">
        <v>174</v>
      </c>
      <c r="H41" t="s">
        <v>175</v>
      </c>
      <c r="I41">
        <v>1.6180000000000001</v>
      </c>
      <c r="J41">
        <v>691.5</v>
      </c>
      <c r="K41">
        <v>741.5</v>
      </c>
      <c r="L41">
        <v>769.6</v>
      </c>
      <c r="M41">
        <v>14.06</v>
      </c>
      <c r="N41">
        <v>14.18</v>
      </c>
      <c r="O41">
        <v>-0.5131</v>
      </c>
      <c r="P41">
        <v>193.4</v>
      </c>
      <c r="Q41">
        <v>194.7</v>
      </c>
      <c r="R41">
        <v>2931</v>
      </c>
      <c r="S41">
        <v>2137</v>
      </c>
      <c r="T41">
        <v>2808</v>
      </c>
      <c r="U41">
        <v>2448</v>
      </c>
      <c r="V41">
        <v>3000</v>
      </c>
      <c r="W41">
        <v>3.5830000000000002</v>
      </c>
      <c r="X41">
        <v>3.6579999999999999</v>
      </c>
      <c r="Y41">
        <v>3.968</v>
      </c>
      <c r="Z41">
        <v>11.15</v>
      </c>
      <c r="AA41">
        <v>31.78</v>
      </c>
      <c r="AB41">
        <v>10.93</v>
      </c>
      <c r="AC41">
        <v>52.07</v>
      </c>
      <c r="AD41">
        <v>-2.7000000000000001E-3</v>
      </c>
      <c r="AE41">
        <v>2.0999999999999999E-3</v>
      </c>
      <c r="AF41" t="s">
        <v>309</v>
      </c>
      <c r="AG41">
        <v>1.25</v>
      </c>
      <c r="AH41">
        <v>0.71</v>
      </c>
      <c r="AI41">
        <v>0.25</v>
      </c>
      <c r="AJ41">
        <v>0.81</v>
      </c>
      <c r="AK41">
        <v>9.09</v>
      </c>
      <c r="AL41">
        <v>0.33</v>
      </c>
      <c r="AM41">
        <v>91.83</v>
      </c>
      <c r="AN41">
        <v>5.59</v>
      </c>
      <c r="AO41">
        <v>0.57999999999999996</v>
      </c>
      <c r="AP41">
        <v>4.03</v>
      </c>
      <c r="AQ41">
        <v>23.22</v>
      </c>
      <c r="AR41">
        <v>0.41</v>
      </c>
      <c r="AS41">
        <v>1.97</v>
      </c>
      <c r="AT41">
        <v>0.49</v>
      </c>
      <c r="AU41">
        <v>0.94</v>
      </c>
      <c r="AV41">
        <v>0.68</v>
      </c>
      <c r="AW41">
        <v>0.68</v>
      </c>
      <c r="AX41">
        <v>2.85</v>
      </c>
      <c r="AY41">
        <v>0.23</v>
      </c>
      <c r="AZ41">
        <v>0.51</v>
      </c>
      <c r="BA41">
        <v>0.55000000000000004</v>
      </c>
      <c r="BB41">
        <v>6.09</v>
      </c>
      <c r="BC41">
        <v>7.8</v>
      </c>
      <c r="BD41" t="s">
        <v>311</v>
      </c>
      <c r="BE41">
        <v>55805.25</v>
      </c>
      <c r="BF41">
        <v>38759.68</v>
      </c>
      <c r="BG41">
        <v>13007770</v>
      </c>
      <c r="BH41">
        <v>1995624</v>
      </c>
      <c r="BI41">
        <v>163.34</v>
      </c>
      <c r="BJ41">
        <v>332268.40000000002</v>
      </c>
      <c r="BK41">
        <v>395.58</v>
      </c>
      <c r="BL41">
        <v>3369.39</v>
      </c>
      <c r="BM41">
        <v>5302871</v>
      </c>
      <c r="BN41">
        <v>2838204</v>
      </c>
      <c r="BO41">
        <v>212.23</v>
      </c>
      <c r="BP41">
        <v>121928.6</v>
      </c>
      <c r="BQ41">
        <v>2978.2</v>
      </c>
      <c r="BR41">
        <v>1986197</v>
      </c>
      <c r="BS41">
        <v>18775.54</v>
      </c>
      <c r="BT41">
        <v>458437.3</v>
      </c>
      <c r="BU41">
        <v>5211518</v>
      </c>
      <c r="BV41">
        <v>1424.9</v>
      </c>
      <c r="BW41">
        <v>82861.66</v>
      </c>
      <c r="BX41">
        <v>104034.7</v>
      </c>
      <c r="BY41">
        <v>29417.59</v>
      </c>
      <c r="BZ41">
        <v>2026.46</v>
      </c>
      <c r="CA41">
        <v>20045.64</v>
      </c>
      <c r="CB41">
        <v>154756.6</v>
      </c>
      <c r="CC41">
        <v>847067.8</v>
      </c>
      <c r="CD41">
        <v>47438.86</v>
      </c>
      <c r="CE41">
        <v>1142385</v>
      </c>
      <c r="CF41">
        <v>79067.09</v>
      </c>
      <c r="CG41">
        <v>194782.3</v>
      </c>
      <c r="CH41">
        <v>1409580</v>
      </c>
      <c r="CI41">
        <v>1286.01</v>
      </c>
      <c r="CJ41">
        <v>142.6</v>
      </c>
    </row>
    <row r="42" spans="1:88">
      <c r="A42" s="136" t="s">
        <v>283</v>
      </c>
      <c r="B42" t="s">
        <v>199</v>
      </c>
      <c r="C42" t="s">
        <v>200</v>
      </c>
      <c r="D42" s="121">
        <v>44163</v>
      </c>
      <c r="E42" s="122">
        <v>0.73472222222222217</v>
      </c>
      <c r="F42">
        <v>3108</v>
      </c>
      <c r="G42" t="s">
        <v>174</v>
      </c>
      <c r="H42" t="s">
        <v>175</v>
      </c>
      <c r="I42">
        <v>1.47</v>
      </c>
      <c r="J42">
        <v>651</v>
      </c>
      <c r="K42">
        <v>709.9</v>
      </c>
      <c r="L42">
        <v>736</v>
      </c>
      <c r="M42">
        <v>13.81</v>
      </c>
      <c r="N42">
        <v>13.42</v>
      </c>
      <c r="O42">
        <v>-0.29970000000000002</v>
      </c>
      <c r="P42">
        <v>188.9</v>
      </c>
      <c r="Q42">
        <v>200.8</v>
      </c>
      <c r="R42">
        <v>2900</v>
      </c>
      <c r="S42">
        <v>2381</v>
      </c>
      <c r="T42">
        <v>2792</v>
      </c>
      <c r="U42">
        <v>2353</v>
      </c>
      <c r="V42">
        <v>3024</v>
      </c>
      <c r="W42">
        <v>3.694</v>
      </c>
      <c r="X42">
        <v>3.6880000000000002</v>
      </c>
      <c r="Y42">
        <v>4.0229999999999997</v>
      </c>
      <c r="Z42">
        <v>12.44</v>
      </c>
      <c r="AA42">
        <v>32.950000000000003</v>
      </c>
      <c r="AB42">
        <v>11.02</v>
      </c>
      <c r="AC42">
        <v>53.36</v>
      </c>
      <c r="AD42">
        <v>-3.3999999999999998E-3</v>
      </c>
      <c r="AE42">
        <v>1E-3</v>
      </c>
      <c r="AF42" t="s">
        <v>309</v>
      </c>
      <c r="AG42">
        <v>1.22</v>
      </c>
      <c r="AH42">
        <v>1.1299999999999999</v>
      </c>
      <c r="AI42">
        <v>0.19</v>
      </c>
      <c r="AJ42">
        <v>0.59</v>
      </c>
      <c r="AK42">
        <v>15.79</v>
      </c>
      <c r="AL42">
        <v>0.81</v>
      </c>
      <c r="AM42" t="s">
        <v>310</v>
      </c>
      <c r="AN42">
        <v>3.73</v>
      </c>
      <c r="AO42">
        <v>2.67</v>
      </c>
      <c r="AP42">
        <v>6.44</v>
      </c>
      <c r="AQ42">
        <v>7.53</v>
      </c>
      <c r="AR42">
        <v>0.4</v>
      </c>
      <c r="AS42">
        <v>1.69</v>
      </c>
      <c r="AT42">
        <v>0.88</v>
      </c>
      <c r="AU42">
        <v>6.11</v>
      </c>
      <c r="AV42">
        <v>1.17</v>
      </c>
      <c r="AW42">
        <v>1.34</v>
      </c>
      <c r="AX42">
        <v>7.24</v>
      </c>
      <c r="AY42">
        <v>0.46</v>
      </c>
      <c r="AZ42">
        <v>0.9</v>
      </c>
      <c r="BA42">
        <v>0.38</v>
      </c>
      <c r="BB42">
        <v>14.96</v>
      </c>
      <c r="BC42">
        <v>37.07</v>
      </c>
      <c r="BD42" t="s">
        <v>311</v>
      </c>
      <c r="BE42">
        <v>35220.300000000003</v>
      </c>
      <c r="BF42">
        <v>25500.62</v>
      </c>
      <c r="BG42">
        <v>8650219</v>
      </c>
      <c r="BH42">
        <v>1325829</v>
      </c>
      <c r="BI42">
        <v>112.23</v>
      </c>
      <c r="BJ42">
        <v>219054.6</v>
      </c>
      <c r="BK42">
        <v>297.79000000000002</v>
      </c>
      <c r="BL42">
        <v>2304.71</v>
      </c>
      <c r="BM42">
        <v>3777083</v>
      </c>
      <c r="BN42">
        <v>1959837</v>
      </c>
      <c r="BO42">
        <v>165.56</v>
      </c>
      <c r="BP42">
        <v>84207.77</v>
      </c>
      <c r="BQ42">
        <v>2001.33</v>
      </c>
      <c r="BR42">
        <v>1390608</v>
      </c>
      <c r="BS42">
        <v>13123.42</v>
      </c>
      <c r="BT42">
        <v>318854.09999999998</v>
      </c>
      <c r="BU42">
        <v>3620210</v>
      </c>
      <c r="BV42">
        <v>1026.71</v>
      </c>
      <c r="BW42">
        <v>58029.27</v>
      </c>
      <c r="BX42">
        <v>73254.69</v>
      </c>
      <c r="BY42">
        <v>22707.57</v>
      </c>
      <c r="BZ42">
        <v>1591.96</v>
      </c>
      <c r="CA42">
        <v>14914.06</v>
      </c>
      <c r="CB42">
        <v>108718.2</v>
      </c>
      <c r="CC42">
        <v>617033.6</v>
      </c>
      <c r="CD42">
        <v>34332.910000000003</v>
      </c>
      <c r="CE42">
        <v>819630.3</v>
      </c>
      <c r="CF42">
        <v>56946.04</v>
      </c>
      <c r="CG42">
        <v>143241.70000000001</v>
      </c>
      <c r="CH42">
        <v>1014138</v>
      </c>
      <c r="CI42">
        <v>909.3</v>
      </c>
      <c r="CJ42">
        <v>81.48</v>
      </c>
    </row>
    <row r="43" spans="1:88">
      <c r="H43" s="169" t="s">
        <v>585</v>
      </c>
      <c r="I43" s="169">
        <f>AVERAGE(I39:I42)</f>
        <v>1.6154999999999999</v>
      </c>
      <c r="J43" s="169">
        <f t="shared" ref="J43:AE43" si="5">AVERAGE(J39:J42)</f>
        <v>716.3</v>
      </c>
      <c r="K43" s="169">
        <f t="shared" si="5"/>
        <v>743.85</v>
      </c>
      <c r="L43" s="169">
        <f t="shared" si="5"/>
        <v>768.17499999999995</v>
      </c>
      <c r="M43" s="169">
        <f t="shared" si="5"/>
        <v>13.692500000000001</v>
      </c>
      <c r="N43" s="169">
        <f t="shared" si="5"/>
        <v>14.25</v>
      </c>
      <c r="O43" s="169">
        <f t="shared" si="5"/>
        <v>-1.5399999999999983E-2</v>
      </c>
      <c r="P43" s="169">
        <f t="shared" si="5"/>
        <v>193.67499999999998</v>
      </c>
      <c r="Q43" s="169">
        <f t="shared" si="5"/>
        <v>196.05</v>
      </c>
      <c r="R43" s="169">
        <f t="shared" si="5"/>
        <v>2924.75</v>
      </c>
      <c r="S43" s="169">
        <f t="shared" si="5"/>
        <v>2158</v>
      </c>
      <c r="T43" s="169">
        <f t="shared" si="5"/>
        <v>2828.5</v>
      </c>
      <c r="U43" s="169">
        <f t="shared" si="5"/>
        <v>2408.25</v>
      </c>
      <c r="V43" s="169">
        <f t="shared" si="5"/>
        <v>3001.5</v>
      </c>
      <c r="W43" s="169">
        <f t="shared" si="5"/>
        <v>3.6289999999999996</v>
      </c>
      <c r="X43" s="169">
        <f t="shared" si="5"/>
        <v>3.6760000000000002</v>
      </c>
      <c r="Y43" s="169">
        <f t="shared" si="5"/>
        <v>3.9529999999999998</v>
      </c>
      <c r="Z43" s="169">
        <f t="shared" si="5"/>
        <v>11.295</v>
      </c>
      <c r="AA43" s="169">
        <f t="shared" si="5"/>
        <v>32.362499999999997</v>
      </c>
      <c r="AB43" s="169">
        <f t="shared" si="5"/>
        <v>11.077500000000001</v>
      </c>
      <c r="AC43" s="169">
        <f t="shared" si="5"/>
        <v>51.847499999999997</v>
      </c>
      <c r="AD43" s="169">
        <f t="shared" si="5"/>
        <v>3.7499999999999979E-4</v>
      </c>
      <c r="AE43" s="169">
        <f t="shared" si="5"/>
        <v>2.1999999999999997E-3</v>
      </c>
    </row>
    <row r="44" spans="1:88">
      <c r="H44" s="169" t="s">
        <v>586</v>
      </c>
      <c r="I44" s="169">
        <f>_xlfn.STDEV.P(I39:I42)</f>
        <v>8.9413365891235733E-2</v>
      </c>
      <c r="J44" s="169">
        <f t="shared" ref="J44:AE44" si="6">_xlfn.STDEV.P(J39:J42)</f>
        <v>47.370824354237293</v>
      </c>
      <c r="K44" s="169">
        <f t="shared" si="6"/>
        <v>21.615908493514691</v>
      </c>
      <c r="L44" s="169">
        <f t="shared" si="6"/>
        <v>19.500560889369314</v>
      </c>
      <c r="M44" s="169">
        <f t="shared" si="6"/>
        <v>0.42640209896293879</v>
      </c>
      <c r="N44" s="169">
        <f t="shared" si="6"/>
        <v>0.53619026473818021</v>
      </c>
      <c r="O44" s="169">
        <f t="shared" si="6"/>
        <v>0.54605560614281767</v>
      </c>
      <c r="P44" s="169">
        <f t="shared" si="6"/>
        <v>5.0721666967874759</v>
      </c>
      <c r="Q44" s="169">
        <f t="shared" si="6"/>
        <v>3.0728651125618947</v>
      </c>
      <c r="R44" s="169">
        <f t="shared" si="6"/>
        <v>23.878599205146017</v>
      </c>
      <c r="S44" s="169">
        <f t="shared" si="6"/>
        <v>150.47591169353319</v>
      </c>
      <c r="T44" s="169">
        <f t="shared" si="6"/>
        <v>30.696090956341656</v>
      </c>
      <c r="U44" s="169">
        <f t="shared" si="6"/>
        <v>37.817819873705041</v>
      </c>
      <c r="V44" s="169">
        <f t="shared" si="6"/>
        <v>15.239750654128171</v>
      </c>
      <c r="W44" s="169">
        <f t="shared" si="6"/>
        <v>4.7544715794712561E-2</v>
      </c>
      <c r="X44" s="169">
        <f t="shared" si="6"/>
        <v>1.9065675964937679E-2</v>
      </c>
      <c r="Y44" s="169">
        <f t="shared" si="6"/>
        <v>5.0353748619144469E-2</v>
      </c>
      <c r="Z44" s="169">
        <f t="shared" si="6"/>
        <v>0.68448886039146006</v>
      </c>
      <c r="AA44" s="169">
        <f t="shared" si="6"/>
        <v>0.41366502148477635</v>
      </c>
      <c r="AB44" s="169">
        <f t="shared" si="6"/>
        <v>0.10755812382149477</v>
      </c>
      <c r="AC44" s="169">
        <f t="shared" si="6"/>
        <v>0.98316771204103293</v>
      </c>
      <c r="AD44" s="169">
        <f t="shared" si="6"/>
        <v>3.4455587355318729E-3</v>
      </c>
      <c r="AE44" s="169">
        <f t="shared" si="6"/>
        <v>7.6485292703891775E-4</v>
      </c>
    </row>
    <row r="45" spans="1:88">
      <c r="H45" s="169" t="s">
        <v>590</v>
      </c>
      <c r="I45" s="125">
        <v>1.629854639583191</v>
      </c>
      <c r="J45" s="132">
        <v>732.30479104599794</v>
      </c>
      <c r="K45" s="132">
        <v>732.30479104599794</v>
      </c>
      <c r="L45" s="132">
        <v>732.30479104599794</v>
      </c>
      <c r="M45" s="132">
        <v>13.144939769513622</v>
      </c>
      <c r="N45" s="132">
        <v>13.144939769513622</v>
      </c>
      <c r="O45" s="132" t="s">
        <v>364</v>
      </c>
      <c r="P45" s="132">
        <v>189.86480267983572</v>
      </c>
      <c r="Q45" s="132">
        <v>189.86480267983572</v>
      </c>
      <c r="R45" s="132">
        <v>2891.2972901105072</v>
      </c>
      <c r="S45" s="132">
        <v>2891.2972901105072</v>
      </c>
      <c r="T45" s="132">
        <v>2891.2972901105072</v>
      </c>
      <c r="U45" s="132">
        <v>2891.2972901105072</v>
      </c>
      <c r="V45" s="132">
        <v>2891.2972901105072</v>
      </c>
      <c r="W45" s="132">
        <v>3.5436321187321096</v>
      </c>
      <c r="X45" s="132">
        <v>3.5436321187321096</v>
      </c>
      <c r="Y45" s="132">
        <v>3.6487523396093859</v>
      </c>
      <c r="Z45" s="132">
        <v>9.1798443353015884</v>
      </c>
      <c r="AA45" s="132">
        <v>30.848363883611935</v>
      </c>
      <c r="AB45" s="132">
        <v>11.327440623504636</v>
      </c>
      <c r="AC45" s="132">
        <v>50.909624727667854</v>
      </c>
      <c r="AD45" s="132" t="s">
        <v>364</v>
      </c>
      <c r="AE45" s="132" t="s">
        <v>364</v>
      </c>
    </row>
    <row r="46" spans="1:88">
      <c r="H46" s="169" t="s">
        <v>591</v>
      </c>
      <c r="I46" s="169">
        <f>I43/I45</f>
        <v>0.99119268722831499</v>
      </c>
      <c r="J46" s="169">
        <f t="shared" ref="J46:AE46" si="7">J43/J45</f>
        <v>0.97814463152270614</v>
      </c>
      <c r="K46" s="169">
        <f t="shared" si="7"/>
        <v>1.0157655788889641</v>
      </c>
      <c r="L46" s="169">
        <f t="shared" si="7"/>
        <v>1.0489826222531826</v>
      </c>
      <c r="M46" s="169">
        <f t="shared" si="7"/>
        <v>1.0416555906749994</v>
      </c>
      <c r="N46" s="169">
        <f t="shared" si="7"/>
        <v>1.0840673483380492</v>
      </c>
      <c r="O46" s="169" t="e">
        <f t="shared" si="7"/>
        <v>#VALUE!</v>
      </c>
      <c r="P46" s="169">
        <f t="shared" si="7"/>
        <v>1.0200679497536429</v>
      </c>
      <c r="Q46" s="169">
        <f t="shared" si="7"/>
        <v>1.0325768506477435</v>
      </c>
      <c r="R46" s="169">
        <f t="shared" si="7"/>
        <v>1.011570138430218</v>
      </c>
      <c r="S46" s="169">
        <f t="shared" si="7"/>
        <v>0.74637776176849657</v>
      </c>
      <c r="T46" s="169">
        <f t="shared" si="7"/>
        <v>0.97828058348572411</v>
      </c>
      <c r="U46" s="169">
        <f t="shared" si="7"/>
        <v>0.83293060462418067</v>
      </c>
      <c r="V46" s="169">
        <f t="shared" si="7"/>
        <v>1.0381153160093339</v>
      </c>
      <c r="W46" s="169">
        <f t="shared" si="7"/>
        <v>1.0240905033049632</v>
      </c>
      <c r="X46" s="169">
        <f t="shared" si="7"/>
        <v>1.0373537310964578</v>
      </c>
      <c r="Y46" s="169">
        <f t="shared" si="7"/>
        <v>1.0833840261197845</v>
      </c>
      <c r="Z46" s="169">
        <f t="shared" si="7"/>
        <v>1.2304130209010697</v>
      </c>
      <c r="AA46" s="169">
        <f t="shared" si="7"/>
        <v>1.0490831903468449</v>
      </c>
      <c r="AB46" s="169">
        <f t="shared" si="7"/>
        <v>0.97793494295736993</v>
      </c>
      <c r="AC46" s="169">
        <f t="shared" si="7"/>
        <v>1.0184223568205255</v>
      </c>
      <c r="AD46" s="169" t="e">
        <f t="shared" si="7"/>
        <v>#VALUE!</v>
      </c>
      <c r="AE46" s="169" t="e">
        <f t="shared" si="7"/>
        <v>#VALUE!</v>
      </c>
    </row>
    <row r="47" spans="1:88">
      <c r="H47" s="169" t="s">
        <v>592</v>
      </c>
      <c r="I47" s="169" t="s">
        <v>612</v>
      </c>
      <c r="J47" s="169" t="s">
        <v>595</v>
      </c>
      <c r="K47" s="169" t="s">
        <v>595</v>
      </c>
      <c r="L47" s="169" t="s">
        <v>595</v>
      </c>
      <c r="M47" s="169" t="s">
        <v>595</v>
      </c>
      <c r="N47" s="169" t="s">
        <v>594</v>
      </c>
      <c r="O47" s="169" t="s">
        <v>597</v>
      </c>
      <c r="P47" s="169" t="s">
        <v>595</v>
      </c>
      <c r="Q47" s="169" t="s">
        <v>595</v>
      </c>
      <c r="R47" s="169" t="s">
        <v>595</v>
      </c>
      <c r="S47" s="169" t="s">
        <v>596</v>
      </c>
      <c r="T47" s="169" t="s">
        <v>595</v>
      </c>
      <c r="U47" s="169" t="s">
        <v>596</v>
      </c>
      <c r="V47" s="169" t="s">
        <v>595</v>
      </c>
      <c r="W47" s="169" t="s">
        <v>595</v>
      </c>
      <c r="X47" s="169" t="s">
        <v>595</v>
      </c>
      <c r="Y47" s="169" t="s">
        <v>594</v>
      </c>
      <c r="Z47" s="169" t="s">
        <v>596</v>
      </c>
      <c r="AA47" s="169" t="s">
        <v>595</v>
      </c>
      <c r="AB47" s="169" t="s">
        <v>595</v>
      </c>
      <c r="AC47" s="169" t="s">
        <v>595</v>
      </c>
      <c r="AD47" s="169" t="s">
        <v>597</v>
      </c>
      <c r="AE47" s="169" t="s">
        <v>597</v>
      </c>
    </row>
    <row r="49" spans="1:88">
      <c r="A49" s="2" t="s">
        <v>601</v>
      </c>
    </row>
    <row r="50" spans="1:88">
      <c r="A50" t="s">
        <v>166</v>
      </c>
      <c r="B50" t="s">
        <v>167</v>
      </c>
      <c r="C50" t="s">
        <v>168</v>
      </c>
      <c r="D50" t="s">
        <v>169</v>
      </c>
      <c r="E50" t="s">
        <v>170</v>
      </c>
      <c r="F50" t="s">
        <v>171</v>
      </c>
      <c r="G50" t="s">
        <v>172</v>
      </c>
      <c r="H50" t="s">
        <v>173</v>
      </c>
      <c r="I50" t="s">
        <v>312</v>
      </c>
      <c r="J50" t="s">
        <v>313</v>
      </c>
      <c r="K50" t="s">
        <v>314</v>
      </c>
      <c r="L50" t="s">
        <v>315</v>
      </c>
      <c r="M50" t="s">
        <v>316</v>
      </c>
      <c r="N50" t="s">
        <v>317</v>
      </c>
      <c r="O50" t="s">
        <v>318</v>
      </c>
      <c r="P50" t="s">
        <v>319</v>
      </c>
      <c r="Q50" t="s">
        <v>320</v>
      </c>
      <c r="R50" t="s">
        <v>321</v>
      </c>
      <c r="S50" t="s">
        <v>322</v>
      </c>
      <c r="T50" t="s">
        <v>323</v>
      </c>
      <c r="U50" t="s">
        <v>324</v>
      </c>
      <c r="V50" t="s">
        <v>325</v>
      </c>
      <c r="W50" t="s">
        <v>326</v>
      </c>
      <c r="X50" t="s">
        <v>327</v>
      </c>
      <c r="Y50" t="s">
        <v>328</v>
      </c>
      <c r="Z50" t="s">
        <v>329</v>
      </c>
      <c r="AA50" t="s">
        <v>330</v>
      </c>
      <c r="AB50" t="s">
        <v>331</v>
      </c>
      <c r="AC50" t="s">
        <v>332</v>
      </c>
      <c r="AD50" t="s">
        <v>333</v>
      </c>
      <c r="AE50" t="s">
        <v>334</v>
      </c>
      <c r="AF50" t="s">
        <v>535</v>
      </c>
      <c r="AG50" t="s">
        <v>536</v>
      </c>
      <c r="AH50" t="s">
        <v>537</v>
      </c>
      <c r="AI50" t="s">
        <v>538</v>
      </c>
      <c r="AJ50" t="s">
        <v>539</v>
      </c>
      <c r="AK50" t="s">
        <v>540</v>
      </c>
      <c r="AL50" t="s">
        <v>541</v>
      </c>
      <c r="AM50" t="s">
        <v>542</v>
      </c>
      <c r="AN50" t="s">
        <v>543</v>
      </c>
      <c r="AO50" t="s">
        <v>544</v>
      </c>
      <c r="AP50" t="s">
        <v>545</v>
      </c>
      <c r="AQ50" t="s">
        <v>546</v>
      </c>
      <c r="AR50" t="s">
        <v>547</v>
      </c>
      <c r="AS50" t="s">
        <v>548</v>
      </c>
      <c r="AT50" t="s">
        <v>549</v>
      </c>
      <c r="AU50" t="s">
        <v>550</v>
      </c>
      <c r="AV50" t="s">
        <v>551</v>
      </c>
      <c r="AW50" t="s">
        <v>552</v>
      </c>
      <c r="AX50" t="s">
        <v>553</v>
      </c>
      <c r="AY50" t="s">
        <v>554</v>
      </c>
      <c r="AZ50" t="s">
        <v>555</v>
      </c>
      <c r="BA50" t="s">
        <v>556</v>
      </c>
      <c r="BB50" t="s">
        <v>557</v>
      </c>
      <c r="BC50" t="s">
        <v>558</v>
      </c>
      <c r="BD50" t="s">
        <v>559</v>
      </c>
      <c r="BE50" t="s">
        <v>560</v>
      </c>
      <c r="BF50" t="s">
        <v>561</v>
      </c>
      <c r="BG50" t="s">
        <v>562</v>
      </c>
      <c r="BH50" t="s">
        <v>563</v>
      </c>
      <c r="BI50" t="s">
        <v>564</v>
      </c>
      <c r="BJ50" t="s">
        <v>565</v>
      </c>
      <c r="BK50" t="s">
        <v>566</v>
      </c>
      <c r="BL50" t="s">
        <v>567</v>
      </c>
      <c r="BM50" t="s">
        <v>568</v>
      </c>
      <c r="BN50" t="s">
        <v>569</v>
      </c>
      <c r="BO50" t="s">
        <v>570</v>
      </c>
      <c r="BP50" t="s">
        <v>571</v>
      </c>
      <c r="BQ50" t="s">
        <v>572</v>
      </c>
      <c r="BR50" t="s">
        <v>573</v>
      </c>
      <c r="BS50" s="123" t="s">
        <v>335</v>
      </c>
      <c r="BT50" s="123" t="s">
        <v>336</v>
      </c>
      <c r="BU50" s="123" t="s">
        <v>337</v>
      </c>
      <c r="BV50" t="s">
        <v>574</v>
      </c>
      <c r="BW50" t="s">
        <v>575</v>
      </c>
      <c r="BX50" t="s">
        <v>576</v>
      </c>
      <c r="BY50" t="s">
        <v>577</v>
      </c>
      <c r="BZ50" s="123" t="s">
        <v>338</v>
      </c>
      <c r="CA50" s="123" t="s">
        <v>339</v>
      </c>
      <c r="CB50" s="123" t="s">
        <v>340</v>
      </c>
      <c r="CC50" t="s">
        <v>578</v>
      </c>
      <c r="CD50" t="s">
        <v>579</v>
      </c>
      <c r="CE50" s="123" t="s">
        <v>341</v>
      </c>
      <c r="CF50" s="123" t="s">
        <v>342</v>
      </c>
      <c r="CG50" t="s">
        <v>580</v>
      </c>
      <c r="CH50" s="123" t="s">
        <v>343</v>
      </c>
      <c r="CI50" t="s">
        <v>581</v>
      </c>
      <c r="CJ50" t="s">
        <v>582</v>
      </c>
    </row>
    <row r="51" spans="1:88">
      <c r="A51" s="136" t="s">
        <v>206</v>
      </c>
      <c r="B51" t="s">
        <v>207</v>
      </c>
      <c r="C51" t="s">
        <v>208</v>
      </c>
      <c r="D51" s="121">
        <v>44163</v>
      </c>
      <c r="E51" s="122">
        <v>0.58194444444444449</v>
      </c>
      <c r="F51">
        <v>3110</v>
      </c>
      <c r="G51" t="s">
        <v>174</v>
      </c>
      <c r="H51" t="s">
        <v>175</v>
      </c>
      <c r="I51">
        <v>53.21</v>
      </c>
      <c r="J51">
        <v>661.1</v>
      </c>
      <c r="K51">
        <v>681.3</v>
      </c>
      <c r="L51">
        <v>702.7</v>
      </c>
      <c r="M51">
        <v>49.89</v>
      </c>
      <c r="N51">
        <v>55.72</v>
      </c>
      <c r="O51">
        <v>490.6</v>
      </c>
      <c r="P51">
        <v>335.4</v>
      </c>
      <c r="Q51">
        <v>335.8</v>
      </c>
      <c r="R51">
        <v>1353</v>
      </c>
      <c r="S51">
        <v>1487</v>
      </c>
      <c r="T51">
        <v>1337</v>
      </c>
      <c r="U51">
        <v>1302</v>
      </c>
      <c r="V51">
        <v>1416</v>
      </c>
      <c r="W51">
        <v>10.54</v>
      </c>
      <c r="X51">
        <v>11.06</v>
      </c>
      <c r="Y51">
        <v>11.48</v>
      </c>
      <c r="Z51">
        <v>57.07</v>
      </c>
      <c r="AA51">
        <v>55.19</v>
      </c>
      <c r="AB51">
        <v>10.43</v>
      </c>
      <c r="AC51">
        <v>10.66</v>
      </c>
      <c r="AD51">
        <v>10.93</v>
      </c>
      <c r="AE51">
        <v>10.74</v>
      </c>
      <c r="AF51" t="s">
        <v>309</v>
      </c>
      <c r="AG51">
        <v>0.95</v>
      </c>
      <c r="AH51">
        <v>0.48</v>
      </c>
      <c r="AI51">
        <v>1.47</v>
      </c>
      <c r="AJ51">
        <v>0.54</v>
      </c>
      <c r="AK51">
        <v>3.68</v>
      </c>
      <c r="AL51">
        <v>0.56999999999999995</v>
      </c>
      <c r="AM51">
        <v>10.63</v>
      </c>
      <c r="AN51">
        <v>1.87</v>
      </c>
      <c r="AO51">
        <v>1.06</v>
      </c>
      <c r="AP51">
        <v>2.83</v>
      </c>
      <c r="AQ51">
        <v>16.13</v>
      </c>
      <c r="AR51">
        <v>0.8</v>
      </c>
      <c r="AS51">
        <v>1.99</v>
      </c>
      <c r="AT51">
        <v>0.96</v>
      </c>
      <c r="AU51">
        <v>0.49</v>
      </c>
      <c r="AV51">
        <v>0.94</v>
      </c>
      <c r="AW51">
        <v>1.62</v>
      </c>
      <c r="AX51">
        <v>3.63</v>
      </c>
      <c r="AY51">
        <v>0.86</v>
      </c>
      <c r="AZ51">
        <v>0.61</v>
      </c>
      <c r="BA51">
        <v>0.56000000000000005</v>
      </c>
      <c r="BB51">
        <v>0.86</v>
      </c>
      <c r="BC51">
        <v>1.04</v>
      </c>
      <c r="BD51" t="s">
        <v>311</v>
      </c>
      <c r="BE51">
        <v>2631552</v>
      </c>
      <c r="BF51">
        <v>43995.53</v>
      </c>
      <c r="BG51">
        <v>17221020</v>
      </c>
      <c r="BH51">
        <v>2625830</v>
      </c>
      <c r="BI51">
        <v>650.04</v>
      </c>
      <c r="BJ51">
        <v>1810376</v>
      </c>
      <c r="BK51">
        <v>94902.55</v>
      </c>
      <c r="BL51">
        <v>6782.9</v>
      </c>
      <c r="BM51">
        <v>12074120</v>
      </c>
      <c r="BN51">
        <v>1591973</v>
      </c>
      <c r="BO51">
        <v>175.56</v>
      </c>
      <c r="BP51">
        <v>83821.2</v>
      </c>
      <c r="BQ51">
        <v>1886.87</v>
      </c>
      <c r="BR51">
        <v>1353892</v>
      </c>
      <c r="BS51">
        <v>22292.73</v>
      </c>
      <c r="BT51">
        <v>556954.1</v>
      </c>
      <c r="BU51">
        <v>7509502</v>
      </c>
      <c r="BV51">
        <v>4973.8599999999997</v>
      </c>
      <c r="BW51">
        <v>356606.6</v>
      </c>
      <c r="BX51">
        <v>431197.9</v>
      </c>
      <c r="BY51">
        <v>181370.4</v>
      </c>
      <c r="BZ51">
        <v>2316.5100000000002</v>
      </c>
      <c r="CA51">
        <v>22252.26</v>
      </c>
      <c r="CB51">
        <v>219350.7</v>
      </c>
      <c r="CC51">
        <v>2084408</v>
      </c>
      <c r="CD51">
        <v>65822.38</v>
      </c>
      <c r="CE51">
        <v>1660889</v>
      </c>
      <c r="CF51">
        <v>111085.5</v>
      </c>
      <c r="CG51">
        <v>58040.59</v>
      </c>
      <c r="CH51">
        <v>2058665</v>
      </c>
      <c r="CI51">
        <v>454087</v>
      </c>
      <c r="CJ51">
        <v>417048.7</v>
      </c>
    </row>
    <row r="52" spans="1:88">
      <c r="A52" s="136" t="s">
        <v>209</v>
      </c>
      <c r="B52" t="s">
        <v>207</v>
      </c>
      <c r="C52" t="s">
        <v>208</v>
      </c>
      <c r="D52" s="121">
        <v>44163</v>
      </c>
      <c r="E52" s="122">
        <v>0.58611111111111114</v>
      </c>
      <c r="F52">
        <v>3110</v>
      </c>
      <c r="G52" t="s">
        <v>174</v>
      </c>
      <c r="H52" t="s">
        <v>175</v>
      </c>
      <c r="I52">
        <v>52.94</v>
      </c>
      <c r="J52">
        <v>670.6</v>
      </c>
      <c r="K52">
        <v>673.9</v>
      </c>
      <c r="L52">
        <v>696.1</v>
      </c>
      <c r="M52">
        <v>54.34</v>
      </c>
      <c r="N52">
        <v>55.17</v>
      </c>
      <c r="O52">
        <v>489.8</v>
      </c>
      <c r="P52">
        <v>343.4</v>
      </c>
      <c r="Q52">
        <v>332.6</v>
      </c>
      <c r="R52">
        <v>1352</v>
      </c>
      <c r="S52">
        <v>1180</v>
      </c>
      <c r="T52">
        <v>1323</v>
      </c>
      <c r="U52">
        <v>1329</v>
      </c>
      <c r="V52">
        <v>1401</v>
      </c>
      <c r="W52">
        <v>10.56</v>
      </c>
      <c r="X52">
        <v>10.97</v>
      </c>
      <c r="Y52">
        <v>11.42</v>
      </c>
      <c r="Z52">
        <v>56.83</v>
      </c>
      <c r="AA52">
        <v>55.19</v>
      </c>
      <c r="AB52">
        <v>10.34</v>
      </c>
      <c r="AC52">
        <v>10.58</v>
      </c>
      <c r="AD52">
        <v>10.78</v>
      </c>
      <c r="AE52">
        <v>10.58</v>
      </c>
      <c r="AF52" t="s">
        <v>309</v>
      </c>
      <c r="AG52">
        <v>0.42</v>
      </c>
      <c r="AH52">
        <v>1.56</v>
      </c>
      <c r="AI52">
        <v>0.57999999999999996</v>
      </c>
      <c r="AJ52">
        <v>0.56000000000000005</v>
      </c>
      <c r="AK52">
        <v>6</v>
      </c>
      <c r="AL52">
        <v>0.23</v>
      </c>
      <c r="AM52">
        <v>10.77</v>
      </c>
      <c r="AN52">
        <v>1.62</v>
      </c>
      <c r="AO52">
        <v>0.77</v>
      </c>
      <c r="AP52">
        <v>3.25</v>
      </c>
      <c r="AQ52">
        <v>18.100000000000001</v>
      </c>
      <c r="AR52">
        <v>0.95</v>
      </c>
      <c r="AS52">
        <v>5.85</v>
      </c>
      <c r="AT52">
        <v>0.78</v>
      </c>
      <c r="AU52">
        <v>1.9</v>
      </c>
      <c r="AV52">
        <v>0.27</v>
      </c>
      <c r="AW52">
        <v>0.66</v>
      </c>
      <c r="AX52">
        <v>3.6</v>
      </c>
      <c r="AY52">
        <v>0.16</v>
      </c>
      <c r="AZ52">
        <v>0.72</v>
      </c>
      <c r="BA52">
        <v>0.27</v>
      </c>
      <c r="BB52">
        <v>0.19</v>
      </c>
      <c r="BC52">
        <v>0.57999999999999996</v>
      </c>
      <c r="BD52" t="s">
        <v>311</v>
      </c>
      <c r="BE52">
        <v>2596735</v>
      </c>
      <c r="BF52">
        <v>44203.98</v>
      </c>
      <c r="BG52">
        <v>16896760</v>
      </c>
      <c r="BH52">
        <v>2579943</v>
      </c>
      <c r="BI52">
        <v>700.04</v>
      </c>
      <c r="BJ52">
        <v>1778238</v>
      </c>
      <c r="BK52">
        <v>95091.56</v>
      </c>
      <c r="BL52">
        <v>6875.19</v>
      </c>
      <c r="BM52">
        <v>11875200</v>
      </c>
      <c r="BN52">
        <v>1596038</v>
      </c>
      <c r="BO52">
        <v>137.78</v>
      </c>
      <c r="BP52">
        <v>82266.61</v>
      </c>
      <c r="BQ52">
        <v>1906.86</v>
      </c>
      <c r="BR52">
        <v>1328863</v>
      </c>
      <c r="BS52">
        <v>22082.39</v>
      </c>
      <c r="BT52">
        <v>558799.4</v>
      </c>
      <c r="BU52">
        <v>7448421</v>
      </c>
      <c r="BV52">
        <v>4934.22</v>
      </c>
      <c r="BW52">
        <v>350798.5</v>
      </c>
      <c r="BX52">
        <v>425357.8</v>
      </c>
      <c r="BY52">
        <v>181211.8</v>
      </c>
      <c r="BZ52">
        <v>2277.61</v>
      </c>
      <c r="CA52">
        <v>22185.11</v>
      </c>
      <c r="CB52">
        <v>217270.2</v>
      </c>
      <c r="CC52">
        <v>2064889</v>
      </c>
      <c r="CD52">
        <v>65089.87</v>
      </c>
      <c r="CE52">
        <v>1656426</v>
      </c>
      <c r="CF52">
        <v>110463.5</v>
      </c>
      <c r="CG52">
        <v>57403.16</v>
      </c>
      <c r="CH52">
        <v>2067837</v>
      </c>
      <c r="CI52">
        <v>450000.1</v>
      </c>
      <c r="CJ52">
        <v>412440.8</v>
      </c>
    </row>
    <row r="53" spans="1:88">
      <c r="A53" s="136" t="s">
        <v>260</v>
      </c>
      <c r="B53" t="s">
        <v>207</v>
      </c>
      <c r="C53" t="s">
        <v>208</v>
      </c>
      <c r="D53" s="121">
        <v>44163</v>
      </c>
      <c r="E53" s="122">
        <v>0.68472222222222223</v>
      </c>
      <c r="F53">
        <v>3110</v>
      </c>
      <c r="G53" t="s">
        <v>174</v>
      </c>
      <c r="H53" t="s">
        <v>175</v>
      </c>
      <c r="I53">
        <v>50.41</v>
      </c>
      <c r="J53">
        <v>593.70000000000005</v>
      </c>
      <c r="K53">
        <v>635.20000000000005</v>
      </c>
      <c r="L53">
        <v>663.8</v>
      </c>
      <c r="M53">
        <v>50.08</v>
      </c>
      <c r="N53">
        <v>51.21</v>
      </c>
      <c r="O53">
        <v>475.9</v>
      </c>
      <c r="P53">
        <v>341.4</v>
      </c>
      <c r="Q53">
        <v>331.4</v>
      </c>
      <c r="R53">
        <v>1349</v>
      </c>
      <c r="S53">
        <v>1587</v>
      </c>
      <c r="T53">
        <v>1292</v>
      </c>
      <c r="U53">
        <v>1391</v>
      </c>
      <c r="V53">
        <v>1361</v>
      </c>
      <c r="W53">
        <v>10.77</v>
      </c>
      <c r="X53">
        <v>11.01</v>
      </c>
      <c r="Y53">
        <v>11.49</v>
      </c>
      <c r="Z53">
        <v>60.05</v>
      </c>
      <c r="AA53">
        <v>56.18</v>
      </c>
      <c r="AB53">
        <v>10.199999999999999</v>
      </c>
      <c r="AC53">
        <v>11.07</v>
      </c>
      <c r="AD53">
        <v>10.73</v>
      </c>
      <c r="AE53">
        <v>10.41</v>
      </c>
      <c r="AF53" t="s">
        <v>309</v>
      </c>
      <c r="AG53">
        <v>0.93</v>
      </c>
      <c r="AH53">
        <v>3.32</v>
      </c>
      <c r="AI53">
        <v>0.84</v>
      </c>
      <c r="AJ53">
        <v>0.25</v>
      </c>
      <c r="AK53">
        <v>10.31</v>
      </c>
      <c r="AL53">
        <v>0.52</v>
      </c>
      <c r="AM53">
        <v>13.67</v>
      </c>
      <c r="AN53">
        <v>4.83</v>
      </c>
      <c r="AO53">
        <v>0.92</v>
      </c>
      <c r="AP53">
        <v>5.65</v>
      </c>
      <c r="AQ53">
        <v>4.4000000000000004</v>
      </c>
      <c r="AR53">
        <v>1.85</v>
      </c>
      <c r="AS53">
        <v>8.9700000000000006</v>
      </c>
      <c r="AT53">
        <v>0.89</v>
      </c>
      <c r="AU53">
        <v>1.35</v>
      </c>
      <c r="AV53">
        <v>0.74</v>
      </c>
      <c r="AW53">
        <v>0.73</v>
      </c>
      <c r="AX53">
        <v>3.44</v>
      </c>
      <c r="AY53">
        <v>0.73</v>
      </c>
      <c r="AZ53">
        <v>0.77</v>
      </c>
      <c r="BA53">
        <v>0.97</v>
      </c>
      <c r="BB53">
        <v>1.03</v>
      </c>
      <c r="BC53">
        <v>0.94</v>
      </c>
      <c r="BD53" t="s">
        <v>311</v>
      </c>
      <c r="BE53">
        <v>1344534</v>
      </c>
      <c r="BF53">
        <v>24849.45</v>
      </c>
      <c r="BG53">
        <v>8660619</v>
      </c>
      <c r="BH53">
        <v>1337938</v>
      </c>
      <c r="BI53">
        <v>410.02</v>
      </c>
      <c r="BJ53">
        <v>898403.6</v>
      </c>
      <c r="BK53">
        <v>57000.14</v>
      </c>
      <c r="BL53">
        <v>4338.57</v>
      </c>
      <c r="BM53">
        <v>6437011</v>
      </c>
      <c r="BN53">
        <v>980500.4</v>
      </c>
      <c r="BO53">
        <v>117.78</v>
      </c>
      <c r="BP53">
        <v>43667.33</v>
      </c>
      <c r="BQ53">
        <v>1266.77</v>
      </c>
      <c r="BR53">
        <v>701949.1</v>
      </c>
      <c r="BS53">
        <v>14020.94</v>
      </c>
      <c r="BT53">
        <v>342811.3</v>
      </c>
      <c r="BU53">
        <v>4050513</v>
      </c>
      <c r="BV53">
        <v>3195.21</v>
      </c>
      <c r="BW53">
        <v>191489.4</v>
      </c>
      <c r="BX53">
        <v>232782.4</v>
      </c>
      <c r="BY53">
        <v>117417.2</v>
      </c>
      <c r="BZ53">
        <v>1621.59</v>
      </c>
      <c r="CA53">
        <v>15736.05</v>
      </c>
      <c r="CB53">
        <v>120654.5</v>
      </c>
      <c r="CC53">
        <v>1167130</v>
      </c>
      <c r="CD53">
        <v>36020.85</v>
      </c>
      <c r="CE53">
        <v>929383.2</v>
      </c>
      <c r="CF53">
        <v>62935.83</v>
      </c>
      <c r="CG53">
        <v>33697.760000000002</v>
      </c>
      <c r="CH53">
        <v>1169469</v>
      </c>
      <c r="CI53">
        <v>253330.1</v>
      </c>
      <c r="CJ53">
        <v>229548.5</v>
      </c>
    </row>
    <row r="54" spans="1:88">
      <c r="A54" s="136" t="s">
        <v>304</v>
      </c>
      <c r="B54" t="s">
        <v>207</v>
      </c>
      <c r="C54" t="s">
        <v>208</v>
      </c>
      <c r="D54" s="121">
        <v>44163</v>
      </c>
      <c r="E54" s="122">
        <v>0.78055555555555556</v>
      </c>
      <c r="F54">
        <v>3110</v>
      </c>
      <c r="G54" t="s">
        <v>174</v>
      </c>
      <c r="H54" t="s">
        <v>175</v>
      </c>
      <c r="I54">
        <v>46.12</v>
      </c>
      <c r="J54">
        <v>566.79999999999995</v>
      </c>
      <c r="K54">
        <v>615.79999999999995</v>
      </c>
      <c r="L54">
        <v>627.6</v>
      </c>
      <c r="M54">
        <v>52.49</v>
      </c>
      <c r="N54">
        <v>51.78</v>
      </c>
      <c r="O54">
        <v>465.2</v>
      </c>
      <c r="P54">
        <v>338.1</v>
      </c>
      <c r="Q54">
        <v>337.6</v>
      </c>
      <c r="R54">
        <v>1318</v>
      </c>
      <c r="S54">
        <v>1607</v>
      </c>
      <c r="T54">
        <v>1321</v>
      </c>
      <c r="U54">
        <v>1456</v>
      </c>
      <c r="V54">
        <v>1383</v>
      </c>
      <c r="W54">
        <v>11.25</v>
      </c>
      <c r="X54">
        <v>11.12</v>
      </c>
      <c r="Y54">
        <v>11.74</v>
      </c>
      <c r="Z54">
        <v>61.14</v>
      </c>
      <c r="AA54">
        <v>54.56</v>
      </c>
      <c r="AB54">
        <v>10.25</v>
      </c>
      <c r="AC54">
        <v>11.39</v>
      </c>
      <c r="AD54">
        <v>10.67</v>
      </c>
      <c r="AE54">
        <v>10.23</v>
      </c>
      <c r="AF54" t="s">
        <v>309</v>
      </c>
      <c r="AG54">
        <v>1.41</v>
      </c>
      <c r="AH54">
        <v>2.02</v>
      </c>
      <c r="AI54">
        <v>1.29</v>
      </c>
      <c r="AJ54">
        <v>2.48</v>
      </c>
      <c r="AK54">
        <v>6.86</v>
      </c>
      <c r="AL54">
        <v>8.33</v>
      </c>
      <c r="AM54">
        <v>11.03</v>
      </c>
      <c r="AN54">
        <v>1.8</v>
      </c>
      <c r="AO54">
        <v>1.07</v>
      </c>
      <c r="AP54">
        <v>5.81</v>
      </c>
      <c r="AQ54">
        <v>19.420000000000002</v>
      </c>
      <c r="AR54">
        <v>5.44</v>
      </c>
      <c r="AS54">
        <v>3</v>
      </c>
      <c r="AT54">
        <v>4.9800000000000004</v>
      </c>
      <c r="AU54">
        <v>4.96</v>
      </c>
      <c r="AV54">
        <v>0.06</v>
      </c>
      <c r="AW54">
        <v>4.17</v>
      </c>
      <c r="AX54">
        <v>3.87</v>
      </c>
      <c r="AY54">
        <v>0.51</v>
      </c>
      <c r="AZ54">
        <v>1.07</v>
      </c>
      <c r="BA54">
        <v>0.76</v>
      </c>
      <c r="BB54">
        <v>0.97</v>
      </c>
      <c r="BC54">
        <v>0.43</v>
      </c>
      <c r="BD54" t="s">
        <v>311</v>
      </c>
      <c r="BE54">
        <v>886755.8</v>
      </c>
      <c r="BF54">
        <v>17219.48</v>
      </c>
      <c r="BG54">
        <v>6052070</v>
      </c>
      <c r="BH54">
        <v>911927.4</v>
      </c>
      <c r="BI54">
        <v>312.24</v>
      </c>
      <c r="BJ54">
        <v>655040.30000000005</v>
      </c>
      <c r="BK54">
        <v>39406.75</v>
      </c>
      <c r="BL54">
        <v>3120.45</v>
      </c>
      <c r="BM54">
        <v>4716002</v>
      </c>
      <c r="BN54">
        <v>680304.8</v>
      </c>
      <c r="BO54">
        <v>86.67</v>
      </c>
      <c r="BP54">
        <v>32212.65</v>
      </c>
      <c r="BQ54">
        <v>962.29</v>
      </c>
      <c r="BR54">
        <v>514241.4</v>
      </c>
      <c r="BS54">
        <v>10179.200000000001</v>
      </c>
      <c r="BT54">
        <v>243265</v>
      </c>
      <c r="BU54">
        <v>2919649</v>
      </c>
      <c r="BV54">
        <v>2422.08</v>
      </c>
      <c r="BW54">
        <v>139399</v>
      </c>
      <c r="BX54">
        <v>171420.3</v>
      </c>
      <c r="BY54">
        <v>84786.94</v>
      </c>
      <c r="BZ54">
        <v>1245.99</v>
      </c>
      <c r="CA54">
        <v>12009.78</v>
      </c>
      <c r="CB54">
        <v>90892.59</v>
      </c>
      <c r="CC54">
        <v>853946.6</v>
      </c>
      <c r="CD54">
        <v>26813</v>
      </c>
      <c r="CE54">
        <v>687996</v>
      </c>
      <c r="CF54">
        <v>47726.57</v>
      </c>
      <c r="CG54">
        <v>25678.14</v>
      </c>
      <c r="CH54">
        <v>866695.3</v>
      </c>
      <c r="CI54">
        <v>186672.9</v>
      </c>
      <c r="CJ54">
        <v>167265.9</v>
      </c>
    </row>
    <row r="55" spans="1:88">
      <c r="H55" s="169" t="s">
        <v>585</v>
      </c>
      <c r="I55" s="169">
        <f>AVERAGE(I51:I54)</f>
        <v>50.67</v>
      </c>
      <c r="J55" s="169">
        <f t="shared" ref="J55:AE55" si="8">AVERAGE(J51:J54)</f>
        <v>623.04999999999995</v>
      </c>
      <c r="K55" s="169">
        <f t="shared" si="8"/>
        <v>651.54999999999995</v>
      </c>
      <c r="L55" s="169">
        <f t="shared" si="8"/>
        <v>672.55000000000007</v>
      </c>
      <c r="M55" s="169">
        <f t="shared" si="8"/>
        <v>51.7</v>
      </c>
      <c r="N55" s="169">
        <f t="shared" si="8"/>
        <v>53.47</v>
      </c>
      <c r="O55" s="169">
        <f t="shared" si="8"/>
        <v>480.37500000000006</v>
      </c>
      <c r="P55" s="169">
        <f t="shared" si="8"/>
        <v>339.57499999999999</v>
      </c>
      <c r="Q55" s="169">
        <f t="shared" si="8"/>
        <v>334.35</v>
      </c>
      <c r="R55" s="169">
        <f t="shared" si="8"/>
        <v>1343</v>
      </c>
      <c r="S55" s="169">
        <f t="shared" si="8"/>
        <v>1465.25</v>
      </c>
      <c r="T55" s="169">
        <f t="shared" si="8"/>
        <v>1318.25</v>
      </c>
      <c r="U55" s="169">
        <f t="shared" si="8"/>
        <v>1369.5</v>
      </c>
      <c r="V55" s="169">
        <f t="shared" si="8"/>
        <v>1390.25</v>
      </c>
      <c r="W55" s="169">
        <f t="shared" si="8"/>
        <v>10.780000000000001</v>
      </c>
      <c r="X55" s="169">
        <f t="shared" si="8"/>
        <v>11.04</v>
      </c>
      <c r="Y55" s="169">
        <f t="shared" si="8"/>
        <v>11.532500000000001</v>
      </c>
      <c r="Z55" s="169">
        <f t="shared" si="8"/>
        <v>58.772499999999994</v>
      </c>
      <c r="AA55" s="169">
        <f t="shared" si="8"/>
        <v>55.28</v>
      </c>
      <c r="AB55" s="169">
        <f t="shared" si="8"/>
        <v>10.305</v>
      </c>
      <c r="AC55" s="169">
        <f t="shared" si="8"/>
        <v>10.925000000000001</v>
      </c>
      <c r="AD55" s="169">
        <f t="shared" si="8"/>
        <v>10.7775</v>
      </c>
      <c r="AE55" s="169">
        <f t="shared" si="8"/>
        <v>10.49</v>
      </c>
    </row>
    <row r="56" spans="1:88">
      <c r="H56" s="169" t="s">
        <v>586</v>
      </c>
      <c r="I56" s="169">
        <f>_xlfn.STDEV.P(I51:I54)</f>
        <v>2.8449340941399686</v>
      </c>
      <c r="J56" s="169">
        <f t="shared" ref="J56:AE56" si="9">_xlfn.STDEV.P(J51:J54)</f>
        <v>43.972406120202265</v>
      </c>
      <c r="K56" s="169">
        <f t="shared" si="9"/>
        <v>27.064598648418926</v>
      </c>
      <c r="L56" s="169">
        <f t="shared" si="9"/>
        <v>29.83575874684605</v>
      </c>
      <c r="M56" s="169">
        <f t="shared" si="9"/>
        <v>1.8367226246769015</v>
      </c>
      <c r="N56" s="169">
        <f t="shared" si="9"/>
        <v>1.9947556241304343</v>
      </c>
      <c r="O56" s="169">
        <f t="shared" si="9"/>
        <v>10.531945451814698</v>
      </c>
      <c r="P56" s="169">
        <f t="shared" si="9"/>
        <v>3.0646166155002108</v>
      </c>
      <c r="Q56" s="169">
        <f t="shared" si="9"/>
        <v>2.4713356712514911</v>
      </c>
      <c r="R56" s="169">
        <f t="shared" si="9"/>
        <v>14.508618128546908</v>
      </c>
      <c r="S56" s="169">
        <f t="shared" si="9"/>
        <v>170.84843429191852</v>
      </c>
      <c r="T56" s="169">
        <f t="shared" si="9"/>
        <v>16.361158271956175</v>
      </c>
      <c r="U56" s="169">
        <f t="shared" si="9"/>
        <v>59.457968347396466</v>
      </c>
      <c r="V56" s="169">
        <f t="shared" si="9"/>
        <v>20.535031044534605</v>
      </c>
      <c r="W56" s="169">
        <f t="shared" si="9"/>
        <v>0.28591956910991601</v>
      </c>
      <c r="X56" s="169">
        <f t="shared" si="9"/>
        <v>5.6124860801608716E-2</v>
      </c>
      <c r="Y56" s="169">
        <f t="shared" si="9"/>
        <v>0.12275483697190923</v>
      </c>
      <c r="Z56" s="169">
        <f t="shared" si="9"/>
        <v>1.864730208367956</v>
      </c>
      <c r="AA56" s="169">
        <f t="shared" si="9"/>
        <v>0.57978444270263008</v>
      </c>
      <c r="AB56" s="169">
        <f t="shared" si="9"/>
        <v>8.7891979156234826E-2</v>
      </c>
      <c r="AC56" s="169">
        <f t="shared" si="9"/>
        <v>0.32653483734511413</v>
      </c>
      <c r="AD56" s="169">
        <f t="shared" si="9"/>
        <v>9.6274347569848387E-2</v>
      </c>
      <c r="AE56" s="169">
        <f t="shared" si="9"/>
        <v>0.19013153341831535</v>
      </c>
    </row>
    <row r="57" spans="1:88">
      <c r="H57" s="169" t="s">
        <v>590</v>
      </c>
      <c r="I57" s="125">
        <v>53.16818285253126</v>
      </c>
      <c r="J57" s="125">
        <v>661.84230171904323</v>
      </c>
      <c r="K57" s="125">
        <v>661.84230171904323</v>
      </c>
      <c r="L57" s="125">
        <v>661.84230171904323</v>
      </c>
      <c r="M57" s="125">
        <v>53.184138093959447</v>
      </c>
      <c r="N57" s="125">
        <v>53.184138093959447</v>
      </c>
      <c r="O57" s="125">
        <v>530.32006845681178</v>
      </c>
      <c r="P57" s="125">
        <v>330.85497986354898</v>
      </c>
      <c r="Q57" s="125">
        <v>330.85497986354898</v>
      </c>
      <c r="R57" s="125">
        <v>1323.4199194541959</v>
      </c>
      <c r="S57" s="125">
        <v>1323.4199194541959</v>
      </c>
      <c r="T57" s="125">
        <v>1323.4199194541959</v>
      </c>
      <c r="U57" s="125">
        <v>1323.4199194541959</v>
      </c>
      <c r="V57" s="125">
        <v>1323.4199194541959</v>
      </c>
      <c r="W57" s="125">
        <v>10.636827618791889</v>
      </c>
      <c r="X57" s="125">
        <v>10.636827618791889</v>
      </c>
      <c r="Y57" s="125">
        <v>10.636827618791889</v>
      </c>
      <c r="Z57" s="125">
        <v>53.237322232053401</v>
      </c>
      <c r="AA57" s="125">
        <v>53.146909197293674</v>
      </c>
      <c r="AB57" s="125">
        <v>10.590502697139527</v>
      </c>
      <c r="AC57" s="125">
        <v>10.636827618791889</v>
      </c>
      <c r="AD57" s="125">
        <v>10.636827618791889</v>
      </c>
      <c r="AE57" s="125">
        <v>10.636827618791889</v>
      </c>
    </row>
    <row r="58" spans="1:88">
      <c r="H58" s="169" t="s">
        <v>591</v>
      </c>
      <c r="I58" s="169">
        <f>I55/I57</f>
        <v>0.95301357468882686</v>
      </c>
      <c r="J58" s="169">
        <f t="shared" ref="J58:AE58" si="10">J55/J57</f>
        <v>0.94138739452240261</v>
      </c>
      <c r="K58" s="169">
        <f t="shared" si="10"/>
        <v>0.98444901195902645</v>
      </c>
      <c r="L58" s="169">
        <f t="shared" si="10"/>
        <v>1.0161786248070652</v>
      </c>
      <c r="M58" s="169">
        <f t="shared" si="10"/>
        <v>0.97209434716536258</v>
      </c>
      <c r="N58" s="169">
        <f t="shared" si="10"/>
        <v>1.0053749466717976</v>
      </c>
      <c r="O58" s="169">
        <f t="shared" si="10"/>
        <v>0.90582089679889388</v>
      </c>
      <c r="P58" s="169">
        <f t="shared" si="10"/>
        <v>1.0263560190027887</v>
      </c>
      <c r="Q58" s="169">
        <f t="shared" si="10"/>
        <v>1.0105636014240815</v>
      </c>
      <c r="R58" s="169">
        <f t="shared" si="10"/>
        <v>1.0147950625934958</v>
      </c>
      <c r="S58" s="169">
        <f t="shared" si="10"/>
        <v>1.1071693711579447</v>
      </c>
      <c r="T58" s="169">
        <f t="shared" si="10"/>
        <v>0.99609351546081604</v>
      </c>
      <c r="U58" s="169">
        <f t="shared" si="10"/>
        <v>1.0348189413416178</v>
      </c>
      <c r="V58" s="169">
        <f t="shared" si="10"/>
        <v>1.05049801621043</v>
      </c>
      <c r="W58" s="169">
        <f t="shared" si="10"/>
        <v>1.0134600640660165</v>
      </c>
      <c r="X58" s="169">
        <f t="shared" si="10"/>
        <v>1.0379034422345843</v>
      </c>
      <c r="Y58" s="169">
        <f t="shared" si="10"/>
        <v>1.0842048412654299</v>
      </c>
      <c r="Z58" s="169">
        <f t="shared" si="10"/>
        <v>1.103971753947721</v>
      </c>
      <c r="AA58" s="169">
        <f t="shared" si="10"/>
        <v>1.0401357451434814</v>
      </c>
      <c r="AB58" s="169">
        <f t="shared" si="10"/>
        <v>0.97304162934431415</v>
      </c>
      <c r="AC58" s="169">
        <f t="shared" si="10"/>
        <v>1.027091948044641</v>
      </c>
      <c r="AD58" s="169">
        <f t="shared" si="10"/>
        <v>1.0132250315836262</v>
      </c>
      <c r="AE58" s="169">
        <f t="shared" si="10"/>
        <v>0.98619629610876736</v>
      </c>
    </row>
    <row r="59" spans="1:88">
      <c r="H59" s="169" t="s">
        <v>592</v>
      </c>
      <c r="I59" s="169" t="s">
        <v>595</v>
      </c>
      <c r="J59" s="169" t="s">
        <v>594</v>
      </c>
      <c r="K59" s="169" t="s">
        <v>595</v>
      </c>
      <c r="L59" s="169" t="s">
        <v>595</v>
      </c>
      <c r="M59" s="169" t="s">
        <v>595</v>
      </c>
      <c r="N59" s="169" t="s">
        <v>595</v>
      </c>
      <c r="O59" s="169" t="s">
        <v>594</v>
      </c>
      <c r="P59" s="169" t="s">
        <v>595</v>
      </c>
      <c r="Q59" s="169" t="s">
        <v>595</v>
      </c>
      <c r="R59" s="169" t="s">
        <v>595</v>
      </c>
      <c r="S59" s="169" t="s">
        <v>594</v>
      </c>
      <c r="T59" s="169" t="s">
        <v>595</v>
      </c>
      <c r="U59" s="169" t="s">
        <v>595</v>
      </c>
      <c r="V59" s="169" t="s">
        <v>594</v>
      </c>
      <c r="W59" s="169" t="s">
        <v>595</v>
      </c>
      <c r="X59" s="169" t="s">
        <v>595</v>
      </c>
      <c r="Y59" s="169" t="s">
        <v>594</v>
      </c>
      <c r="Z59" s="169" t="s">
        <v>594</v>
      </c>
      <c r="AA59" s="169" t="s">
        <v>595</v>
      </c>
      <c r="AB59" s="169" t="s">
        <v>595</v>
      </c>
      <c r="AC59" s="169" t="s">
        <v>595</v>
      </c>
      <c r="AD59" s="169" t="s">
        <v>595</v>
      </c>
      <c r="AE59" s="169" t="s">
        <v>595</v>
      </c>
    </row>
    <row r="61" spans="1:88">
      <c r="A61" s="2" t="s">
        <v>602</v>
      </c>
    </row>
    <row r="62" spans="1:88">
      <c r="A62" t="s">
        <v>166</v>
      </c>
      <c r="B62" t="s">
        <v>167</v>
      </c>
      <c r="C62" t="s">
        <v>168</v>
      </c>
      <c r="D62" t="s">
        <v>169</v>
      </c>
      <c r="E62" t="s">
        <v>170</v>
      </c>
      <c r="F62" t="s">
        <v>171</v>
      </c>
      <c r="G62" t="s">
        <v>172</v>
      </c>
      <c r="H62" t="s">
        <v>173</v>
      </c>
      <c r="I62" t="s">
        <v>312</v>
      </c>
      <c r="J62" t="s">
        <v>313</v>
      </c>
      <c r="K62" t="s">
        <v>314</v>
      </c>
      <c r="L62" t="s">
        <v>315</v>
      </c>
      <c r="M62" t="s">
        <v>316</v>
      </c>
      <c r="N62" t="s">
        <v>317</v>
      </c>
      <c r="O62" t="s">
        <v>318</v>
      </c>
      <c r="P62" t="s">
        <v>319</v>
      </c>
      <c r="Q62" t="s">
        <v>320</v>
      </c>
      <c r="R62" t="s">
        <v>321</v>
      </c>
      <c r="S62" t="s">
        <v>322</v>
      </c>
      <c r="T62" t="s">
        <v>323</v>
      </c>
      <c r="U62" t="s">
        <v>324</v>
      </c>
      <c r="V62" t="s">
        <v>325</v>
      </c>
      <c r="W62" t="s">
        <v>326</v>
      </c>
      <c r="X62" t="s">
        <v>327</v>
      </c>
      <c r="Y62" t="s">
        <v>328</v>
      </c>
      <c r="Z62" t="s">
        <v>329</v>
      </c>
      <c r="AA62" t="s">
        <v>330</v>
      </c>
      <c r="AB62" t="s">
        <v>331</v>
      </c>
      <c r="AC62" t="s">
        <v>332</v>
      </c>
      <c r="AD62" t="s">
        <v>333</v>
      </c>
      <c r="AE62" t="s">
        <v>334</v>
      </c>
      <c r="AF62" t="s">
        <v>535</v>
      </c>
      <c r="AG62" t="s">
        <v>536</v>
      </c>
      <c r="AH62" t="s">
        <v>537</v>
      </c>
      <c r="AI62" t="s">
        <v>538</v>
      </c>
      <c r="AJ62" t="s">
        <v>539</v>
      </c>
      <c r="AK62" t="s">
        <v>540</v>
      </c>
      <c r="AL62" t="s">
        <v>541</v>
      </c>
      <c r="AM62" t="s">
        <v>542</v>
      </c>
      <c r="AN62" t="s">
        <v>543</v>
      </c>
      <c r="AO62" t="s">
        <v>544</v>
      </c>
      <c r="AP62" t="s">
        <v>545</v>
      </c>
      <c r="AQ62" t="s">
        <v>546</v>
      </c>
      <c r="AR62" t="s">
        <v>547</v>
      </c>
      <c r="AS62" t="s">
        <v>548</v>
      </c>
      <c r="AT62" t="s">
        <v>549</v>
      </c>
      <c r="AU62" t="s">
        <v>550</v>
      </c>
      <c r="AV62" t="s">
        <v>551</v>
      </c>
      <c r="AW62" t="s">
        <v>552</v>
      </c>
      <c r="AX62" t="s">
        <v>553</v>
      </c>
      <c r="AY62" t="s">
        <v>554</v>
      </c>
      <c r="AZ62" t="s">
        <v>555</v>
      </c>
      <c r="BA62" t="s">
        <v>556</v>
      </c>
      <c r="BB62" t="s">
        <v>557</v>
      </c>
      <c r="BC62" t="s">
        <v>558</v>
      </c>
      <c r="BD62" t="s">
        <v>559</v>
      </c>
      <c r="BE62" t="s">
        <v>560</v>
      </c>
      <c r="BF62" t="s">
        <v>561</v>
      </c>
      <c r="BG62" t="s">
        <v>562</v>
      </c>
      <c r="BH62" t="s">
        <v>563</v>
      </c>
      <c r="BI62" t="s">
        <v>564</v>
      </c>
      <c r="BJ62" t="s">
        <v>565</v>
      </c>
      <c r="BK62" t="s">
        <v>566</v>
      </c>
      <c r="BL62" t="s">
        <v>567</v>
      </c>
      <c r="BM62" t="s">
        <v>568</v>
      </c>
      <c r="BN62" t="s">
        <v>569</v>
      </c>
      <c r="BO62" t="s">
        <v>570</v>
      </c>
      <c r="BP62" t="s">
        <v>571</v>
      </c>
      <c r="BQ62" t="s">
        <v>572</v>
      </c>
      <c r="BR62" t="s">
        <v>573</v>
      </c>
      <c r="BS62" s="123" t="s">
        <v>335</v>
      </c>
      <c r="BT62" s="123" t="s">
        <v>336</v>
      </c>
      <c r="BU62" s="123" t="s">
        <v>337</v>
      </c>
      <c r="BV62" t="s">
        <v>574</v>
      </c>
      <c r="BW62" t="s">
        <v>575</v>
      </c>
      <c r="BX62" t="s">
        <v>576</v>
      </c>
      <c r="BY62" t="s">
        <v>577</v>
      </c>
      <c r="BZ62" s="123" t="s">
        <v>338</v>
      </c>
      <c r="CA62" s="123" t="s">
        <v>339</v>
      </c>
      <c r="CB62" s="123" t="s">
        <v>340</v>
      </c>
      <c r="CC62" t="s">
        <v>578</v>
      </c>
      <c r="CD62" t="s">
        <v>579</v>
      </c>
      <c r="CE62" s="123" t="s">
        <v>341</v>
      </c>
      <c r="CF62" s="123" t="s">
        <v>342</v>
      </c>
      <c r="CG62" t="s">
        <v>580</v>
      </c>
      <c r="CH62" s="123" t="s">
        <v>343</v>
      </c>
      <c r="CI62" t="s">
        <v>581</v>
      </c>
      <c r="CJ62" t="s">
        <v>582</v>
      </c>
    </row>
    <row r="63" spans="1:88">
      <c r="A63" s="136" t="s">
        <v>202</v>
      </c>
      <c r="B63" t="s">
        <v>203</v>
      </c>
      <c r="C63" t="s">
        <v>204</v>
      </c>
      <c r="D63" s="121">
        <v>44163</v>
      </c>
      <c r="E63" s="122">
        <v>0.57430555555555551</v>
      </c>
      <c r="F63">
        <v>3109</v>
      </c>
      <c r="G63" t="s">
        <v>174</v>
      </c>
      <c r="H63" t="s">
        <v>175</v>
      </c>
      <c r="I63">
        <v>50.4</v>
      </c>
      <c r="J63">
        <v>637.29999999999995</v>
      </c>
      <c r="K63">
        <v>638.6</v>
      </c>
      <c r="L63">
        <v>661.6</v>
      </c>
      <c r="M63">
        <v>51.35</v>
      </c>
      <c r="N63">
        <v>51.99</v>
      </c>
      <c r="O63">
        <v>469.9</v>
      </c>
      <c r="P63">
        <v>319.8</v>
      </c>
      <c r="Q63">
        <v>314</v>
      </c>
      <c r="R63">
        <v>1279</v>
      </c>
      <c r="S63">
        <v>1337</v>
      </c>
      <c r="T63">
        <v>1242</v>
      </c>
      <c r="U63">
        <v>1255</v>
      </c>
      <c r="V63">
        <v>1316</v>
      </c>
      <c r="W63">
        <v>10</v>
      </c>
      <c r="X63">
        <v>10.24</v>
      </c>
      <c r="Y63">
        <v>10.7</v>
      </c>
      <c r="Z63">
        <v>53.33</v>
      </c>
      <c r="AA63">
        <v>51.38</v>
      </c>
      <c r="AB63">
        <v>9.8409999999999993</v>
      </c>
      <c r="AC63">
        <v>10.07</v>
      </c>
      <c r="AD63">
        <v>10.18</v>
      </c>
      <c r="AE63">
        <v>10.029999999999999</v>
      </c>
      <c r="AF63" t="s">
        <v>309</v>
      </c>
      <c r="AG63">
        <v>1.35</v>
      </c>
      <c r="AH63">
        <v>0.32</v>
      </c>
      <c r="AI63">
        <v>1.85</v>
      </c>
      <c r="AJ63">
        <v>1.72</v>
      </c>
      <c r="AK63">
        <v>4.1100000000000003</v>
      </c>
      <c r="AL63">
        <v>1.76</v>
      </c>
      <c r="AM63">
        <v>10.11</v>
      </c>
      <c r="AN63">
        <v>6.46</v>
      </c>
      <c r="AO63">
        <v>2.4500000000000002</v>
      </c>
      <c r="AP63">
        <v>4.62</v>
      </c>
      <c r="AQ63">
        <v>13.79</v>
      </c>
      <c r="AR63">
        <v>1.93</v>
      </c>
      <c r="AS63">
        <v>5.35</v>
      </c>
      <c r="AT63">
        <v>1.21</v>
      </c>
      <c r="AU63">
        <v>1.01</v>
      </c>
      <c r="AV63">
        <v>1.86</v>
      </c>
      <c r="AW63">
        <v>1.8</v>
      </c>
      <c r="AX63">
        <v>1.04</v>
      </c>
      <c r="AY63">
        <v>1.6</v>
      </c>
      <c r="AZ63">
        <v>1.89</v>
      </c>
      <c r="BA63">
        <v>1.52</v>
      </c>
      <c r="BB63">
        <v>2</v>
      </c>
      <c r="BC63">
        <v>1.92</v>
      </c>
      <c r="BD63" t="s">
        <v>311</v>
      </c>
      <c r="BE63">
        <v>2427921</v>
      </c>
      <c r="BF63">
        <v>40942.28</v>
      </c>
      <c r="BG63">
        <v>15724610</v>
      </c>
      <c r="BH63">
        <v>2408485</v>
      </c>
      <c r="BI63">
        <v>645.59</v>
      </c>
      <c r="BJ63">
        <v>1647019</v>
      </c>
      <c r="BK63">
        <v>88834.8</v>
      </c>
      <c r="BL63">
        <v>6250.46</v>
      </c>
      <c r="BM63">
        <v>11094640</v>
      </c>
      <c r="BN63">
        <v>1478056</v>
      </c>
      <c r="BO63">
        <v>152.22999999999999</v>
      </c>
      <c r="BP63">
        <v>75848.87</v>
      </c>
      <c r="BQ63">
        <v>1755.73</v>
      </c>
      <c r="BR63">
        <v>1226434</v>
      </c>
      <c r="BS63">
        <v>21521.200000000001</v>
      </c>
      <c r="BT63">
        <v>546972.1</v>
      </c>
      <c r="BU63">
        <v>7316657</v>
      </c>
      <c r="BV63">
        <v>4555.58</v>
      </c>
      <c r="BW63">
        <v>321879.09999999998</v>
      </c>
      <c r="BX63">
        <v>391687.8</v>
      </c>
      <c r="BY63">
        <v>167083.79999999999</v>
      </c>
      <c r="BZ63">
        <v>2215.0100000000002</v>
      </c>
      <c r="CA63">
        <v>21861.95</v>
      </c>
      <c r="CB63">
        <v>213350.5</v>
      </c>
      <c r="CC63">
        <v>1887368</v>
      </c>
      <c r="CD63">
        <v>59633.29</v>
      </c>
      <c r="CE63">
        <v>1594529</v>
      </c>
      <c r="CF63">
        <v>108431.4</v>
      </c>
      <c r="CG63">
        <v>52588.52</v>
      </c>
      <c r="CH63">
        <v>2019308</v>
      </c>
      <c r="CI63">
        <v>415042.1</v>
      </c>
      <c r="CJ63">
        <v>381990.2</v>
      </c>
    </row>
    <row r="64" spans="1:88">
      <c r="A64" s="136" t="s">
        <v>205</v>
      </c>
      <c r="B64" t="s">
        <v>203</v>
      </c>
      <c r="C64" t="s">
        <v>204</v>
      </c>
      <c r="D64" s="121">
        <v>44163</v>
      </c>
      <c r="E64" s="122">
        <v>0.57847222222222217</v>
      </c>
      <c r="F64">
        <v>3109</v>
      </c>
      <c r="G64" t="s">
        <v>174</v>
      </c>
      <c r="H64" t="s">
        <v>175</v>
      </c>
      <c r="I64">
        <v>49.64</v>
      </c>
      <c r="J64">
        <v>622.9</v>
      </c>
      <c r="K64">
        <v>636.1</v>
      </c>
      <c r="L64">
        <v>655.29999999999995</v>
      </c>
      <c r="M64">
        <v>50.24</v>
      </c>
      <c r="N64">
        <v>51.86</v>
      </c>
      <c r="O64">
        <v>448.9</v>
      </c>
      <c r="P64">
        <v>307.8</v>
      </c>
      <c r="Q64">
        <v>314</v>
      </c>
      <c r="R64">
        <v>1240</v>
      </c>
      <c r="S64">
        <v>1369</v>
      </c>
      <c r="T64">
        <v>1250</v>
      </c>
      <c r="U64">
        <v>1235</v>
      </c>
      <c r="V64">
        <v>1317</v>
      </c>
      <c r="W64">
        <v>9.7279999999999998</v>
      </c>
      <c r="X64">
        <v>10.25</v>
      </c>
      <c r="Y64">
        <v>10.69</v>
      </c>
      <c r="Z64">
        <v>51.89</v>
      </c>
      <c r="AA64">
        <v>51.06</v>
      </c>
      <c r="AB64">
        <v>9.7119999999999997</v>
      </c>
      <c r="AC64">
        <v>9.9380000000000006</v>
      </c>
      <c r="AD64">
        <v>10.1</v>
      </c>
      <c r="AE64">
        <v>9.9819999999999993</v>
      </c>
      <c r="AF64" t="s">
        <v>309</v>
      </c>
      <c r="AG64">
        <v>1.73</v>
      </c>
      <c r="AH64">
        <v>0.37</v>
      </c>
      <c r="AI64">
        <v>1.34</v>
      </c>
      <c r="AJ64">
        <v>1.29</v>
      </c>
      <c r="AK64">
        <v>8.25</v>
      </c>
      <c r="AL64">
        <v>1.08</v>
      </c>
      <c r="AM64">
        <v>12.98</v>
      </c>
      <c r="AN64">
        <v>3.04</v>
      </c>
      <c r="AO64">
        <v>1.04</v>
      </c>
      <c r="AP64">
        <v>4.12</v>
      </c>
      <c r="AQ64">
        <v>26.73</v>
      </c>
      <c r="AR64">
        <v>2.0299999999999998</v>
      </c>
      <c r="AS64">
        <v>7.13</v>
      </c>
      <c r="AT64">
        <v>1.71</v>
      </c>
      <c r="AU64">
        <v>0.51</v>
      </c>
      <c r="AV64">
        <v>0.91</v>
      </c>
      <c r="AW64">
        <v>0.9</v>
      </c>
      <c r="AX64">
        <v>3.12</v>
      </c>
      <c r="AY64">
        <v>1.02</v>
      </c>
      <c r="AZ64">
        <v>0.65</v>
      </c>
      <c r="BA64">
        <v>0.89</v>
      </c>
      <c r="BB64">
        <v>0.69</v>
      </c>
      <c r="BC64">
        <v>1.1599999999999999</v>
      </c>
      <c r="BD64" t="s">
        <v>311</v>
      </c>
      <c r="BE64">
        <v>2395364</v>
      </c>
      <c r="BF64">
        <v>40797.449999999997</v>
      </c>
      <c r="BG64">
        <v>15689930</v>
      </c>
      <c r="BH64">
        <v>2389668</v>
      </c>
      <c r="BI64">
        <v>644.48</v>
      </c>
      <c r="BJ64">
        <v>1645861</v>
      </c>
      <c r="BK64">
        <v>88073.08</v>
      </c>
      <c r="BL64">
        <v>6142.61</v>
      </c>
      <c r="BM64">
        <v>11114450</v>
      </c>
      <c r="BN64">
        <v>1477057</v>
      </c>
      <c r="BO64">
        <v>158.9</v>
      </c>
      <c r="BP64">
        <v>76491.17</v>
      </c>
      <c r="BQ64">
        <v>1761.28</v>
      </c>
      <c r="BR64">
        <v>1229535</v>
      </c>
      <c r="BS64">
        <v>21940.31</v>
      </c>
      <c r="BT64">
        <v>562941.30000000005</v>
      </c>
      <c r="BU64">
        <v>7328433</v>
      </c>
      <c r="BV64">
        <v>4517.42</v>
      </c>
      <c r="BW64">
        <v>322619.40000000002</v>
      </c>
      <c r="BX64">
        <v>391736.7</v>
      </c>
      <c r="BY64">
        <v>166829.20000000001</v>
      </c>
      <c r="BZ64">
        <v>2247.2399999999998</v>
      </c>
      <c r="CA64">
        <v>22433.32</v>
      </c>
      <c r="CB64">
        <v>215100.6</v>
      </c>
      <c r="CC64">
        <v>1891356</v>
      </c>
      <c r="CD64">
        <v>59606.5</v>
      </c>
      <c r="CE64">
        <v>1614629</v>
      </c>
      <c r="CF64">
        <v>108905.3</v>
      </c>
      <c r="CG64">
        <v>52580.51</v>
      </c>
      <c r="CH64">
        <v>2024090</v>
      </c>
      <c r="CI64">
        <v>412567.8</v>
      </c>
      <c r="CJ64">
        <v>381023.2</v>
      </c>
    </row>
    <row r="65" spans="1:88">
      <c r="H65" s="169" t="s">
        <v>585</v>
      </c>
      <c r="I65" s="169">
        <f t="shared" ref="I65:AE65" si="11">AVERAGE(I63:I64)</f>
        <v>50.019999999999996</v>
      </c>
      <c r="J65" s="169">
        <f t="shared" si="11"/>
        <v>630.09999999999991</v>
      </c>
      <c r="K65" s="169">
        <f t="shared" si="11"/>
        <v>637.35</v>
      </c>
      <c r="L65" s="169">
        <f t="shared" si="11"/>
        <v>658.45</v>
      </c>
      <c r="M65" s="169">
        <f t="shared" si="11"/>
        <v>50.795000000000002</v>
      </c>
      <c r="N65" s="169">
        <f t="shared" si="11"/>
        <v>51.924999999999997</v>
      </c>
      <c r="O65" s="169">
        <f t="shared" si="11"/>
        <v>459.4</v>
      </c>
      <c r="P65" s="169">
        <f t="shared" si="11"/>
        <v>313.8</v>
      </c>
      <c r="Q65" s="169">
        <f t="shared" si="11"/>
        <v>314</v>
      </c>
      <c r="R65" s="169">
        <f t="shared" si="11"/>
        <v>1259.5</v>
      </c>
      <c r="S65" s="169">
        <f t="shared" si="11"/>
        <v>1353</v>
      </c>
      <c r="T65" s="169">
        <f t="shared" si="11"/>
        <v>1246</v>
      </c>
      <c r="U65" s="169">
        <f t="shared" si="11"/>
        <v>1245</v>
      </c>
      <c r="V65" s="169">
        <f t="shared" si="11"/>
        <v>1316.5</v>
      </c>
      <c r="W65" s="169">
        <f t="shared" si="11"/>
        <v>9.8640000000000008</v>
      </c>
      <c r="X65" s="169">
        <f t="shared" si="11"/>
        <v>10.245000000000001</v>
      </c>
      <c r="Y65" s="169">
        <f t="shared" si="11"/>
        <v>10.695</v>
      </c>
      <c r="Z65" s="169">
        <f t="shared" si="11"/>
        <v>52.61</v>
      </c>
      <c r="AA65" s="169">
        <f t="shared" si="11"/>
        <v>51.22</v>
      </c>
      <c r="AB65" s="169">
        <f t="shared" si="11"/>
        <v>9.7764999999999986</v>
      </c>
      <c r="AC65" s="169">
        <f t="shared" si="11"/>
        <v>10.004000000000001</v>
      </c>
      <c r="AD65" s="169">
        <f t="shared" si="11"/>
        <v>10.14</v>
      </c>
      <c r="AE65" s="169">
        <f t="shared" si="11"/>
        <v>10.006</v>
      </c>
    </row>
    <row r="66" spans="1:88">
      <c r="H66" s="169" t="s">
        <v>586</v>
      </c>
      <c r="I66" s="169">
        <f t="shared" ref="I66:AE66" si="12">_xlfn.STDEV.P(I63:I64)</f>
        <v>0.37999999999999901</v>
      </c>
      <c r="J66" s="169">
        <f t="shared" si="12"/>
        <v>7.1999999999999886</v>
      </c>
      <c r="K66" s="169">
        <f t="shared" si="12"/>
        <v>1.25</v>
      </c>
      <c r="L66" s="169">
        <f t="shared" si="12"/>
        <v>3.1500000000000341</v>
      </c>
      <c r="M66" s="169">
        <f t="shared" si="12"/>
        <v>0.55499999999999972</v>
      </c>
      <c r="N66" s="169">
        <f t="shared" si="12"/>
        <v>6.5000000000001279E-2</v>
      </c>
      <c r="O66" s="169">
        <f t="shared" si="12"/>
        <v>10.5</v>
      </c>
      <c r="P66" s="169">
        <f t="shared" si="12"/>
        <v>6</v>
      </c>
      <c r="Q66" s="169">
        <f t="shared" si="12"/>
        <v>0</v>
      </c>
      <c r="R66" s="169">
        <f t="shared" si="12"/>
        <v>19.5</v>
      </c>
      <c r="S66" s="169">
        <f t="shared" si="12"/>
        <v>16</v>
      </c>
      <c r="T66" s="169">
        <f t="shared" si="12"/>
        <v>4</v>
      </c>
      <c r="U66" s="169">
        <f t="shared" si="12"/>
        <v>10</v>
      </c>
      <c r="V66" s="169">
        <f t="shared" si="12"/>
        <v>0.5</v>
      </c>
      <c r="W66" s="169">
        <f t="shared" si="12"/>
        <v>0.13600000000000012</v>
      </c>
      <c r="X66" s="169">
        <f t="shared" si="12"/>
        <v>4.9999999999998934E-3</v>
      </c>
      <c r="Y66" s="169">
        <f t="shared" si="12"/>
        <v>4.9999999999998934E-3</v>
      </c>
      <c r="Z66" s="169">
        <f t="shared" si="12"/>
        <v>0.71999999999999886</v>
      </c>
      <c r="AA66" s="169">
        <f t="shared" si="12"/>
        <v>0.16000000000000014</v>
      </c>
      <c r="AB66" s="169">
        <f t="shared" si="12"/>
        <v>6.449999999999978E-2</v>
      </c>
      <c r="AC66" s="169">
        <f t="shared" si="12"/>
        <v>6.5999999999999837E-2</v>
      </c>
      <c r="AD66" s="169">
        <f t="shared" si="12"/>
        <v>4.0000000000000036E-2</v>
      </c>
      <c r="AE66" s="169">
        <f t="shared" si="12"/>
        <v>2.4000000000000021E-2</v>
      </c>
    </row>
    <row r="67" spans="1:88">
      <c r="H67" s="169" t="s">
        <v>590</v>
      </c>
      <c r="I67" s="125">
        <v>49.734822972129166</v>
      </c>
      <c r="J67" s="125">
        <v>616.7358866601835</v>
      </c>
      <c r="K67" s="125">
        <v>616.7358866601835</v>
      </c>
      <c r="L67" s="125">
        <v>616.7358866601835</v>
      </c>
      <c r="M67" s="125">
        <v>49.605512432401618</v>
      </c>
      <c r="N67" s="125">
        <v>49.605512432401618</v>
      </c>
      <c r="O67" s="125">
        <v>493.84546260684243</v>
      </c>
      <c r="P67" s="125">
        <v>309.29286217631284</v>
      </c>
      <c r="Q67" s="125">
        <v>309.29286217631284</v>
      </c>
      <c r="R67" s="125">
        <v>1232.9784832690491</v>
      </c>
      <c r="S67" s="125">
        <v>1232.9784832690491</v>
      </c>
      <c r="T67" s="125">
        <v>1232.9784832690491</v>
      </c>
      <c r="U67" s="125">
        <v>1232.9784832690491</v>
      </c>
      <c r="V67" s="125">
        <v>1232.9784832690491</v>
      </c>
      <c r="W67" s="125">
        <v>9.9370176298314057</v>
      </c>
      <c r="X67" s="125">
        <v>9.9370176298314057</v>
      </c>
      <c r="Y67" s="125">
        <v>9.9618850413174709</v>
      </c>
      <c r="Z67" s="125">
        <v>49.784557795101286</v>
      </c>
      <c r="AA67" s="125">
        <v>49.784557795101286</v>
      </c>
      <c r="AB67" s="125">
        <v>9.8962458399277846</v>
      </c>
      <c r="AC67" s="125">
        <v>9.9370176298314057</v>
      </c>
      <c r="AD67" s="125">
        <v>9.9469645944258325</v>
      </c>
      <c r="AE67" s="125">
        <v>9.9419911121286191</v>
      </c>
    </row>
    <row r="68" spans="1:88">
      <c r="H68" s="169" t="s">
        <v>591</v>
      </c>
      <c r="I68" s="169">
        <f>I65/I67</f>
        <v>1.0057339507980281</v>
      </c>
      <c r="J68" s="169">
        <f t="shared" ref="J68:AE68" si="13">J65/J67</f>
        <v>1.0216691028183673</v>
      </c>
      <c r="K68" s="169">
        <f t="shared" si="13"/>
        <v>1.0334245400433051</v>
      </c>
      <c r="L68" s="169">
        <f t="shared" si="13"/>
        <v>1.0676369159669166</v>
      </c>
      <c r="M68" s="169">
        <f t="shared" si="13"/>
        <v>1.0239789392200982</v>
      </c>
      <c r="N68" s="169">
        <f t="shared" si="13"/>
        <v>1.0467586655970784</v>
      </c>
      <c r="O68" s="169">
        <f t="shared" si="13"/>
        <v>0.93025052326082625</v>
      </c>
      <c r="P68" s="169">
        <f t="shared" si="13"/>
        <v>1.0145723952113641</v>
      </c>
      <c r="Q68" s="169">
        <f t="shared" si="13"/>
        <v>1.0152190315371838</v>
      </c>
      <c r="R68" s="169">
        <f t="shared" si="13"/>
        <v>1.0215101212963857</v>
      </c>
      <c r="S68" s="169">
        <f t="shared" si="13"/>
        <v>1.0973427503882571</v>
      </c>
      <c r="T68" s="169">
        <f t="shared" si="13"/>
        <v>1.0105610251173454</v>
      </c>
      <c r="U68" s="169">
        <f t="shared" si="13"/>
        <v>1.0097499809559352</v>
      </c>
      <c r="V68" s="169">
        <f t="shared" si="13"/>
        <v>1.0677396384967779</v>
      </c>
      <c r="W68" s="169">
        <f t="shared" si="13"/>
        <v>0.99265195730233968</v>
      </c>
      <c r="X68" s="169">
        <f t="shared" si="13"/>
        <v>1.0309934410545893</v>
      </c>
      <c r="Y68" s="169">
        <f t="shared" si="13"/>
        <v>1.0735919914395613</v>
      </c>
      <c r="Z68" s="169">
        <f t="shared" si="13"/>
        <v>1.0567533855885074</v>
      </c>
      <c r="AA68" s="169">
        <f t="shared" si="13"/>
        <v>1.0288330813503772</v>
      </c>
      <c r="AB68" s="169">
        <f t="shared" si="13"/>
        <v>0.98789987214700603</v>
      </c>
      <c r="AC68" s="169">
        <f t="shared" si="13"/>
        <v>1.0067406914895181</v>
      </c>
      <c r="AD68" s="169">
        <f t="shared" si="13"/>
        <v>1.0194064635237912</v>
      </c>
      <c r="AE68" s="169">
        <f t="shared" si="13"/>
        <v>1.0064382362797824</v>
      </c>
    </row>
    <row r="69" spans="1:88">
      <c r="H69" s="169" t="s">
        <v>592</v>
      </c>
      <c r="I69" s="169" t="s">
        <v>595</v>
      </c>
      <c r="J69" s="169" t="s">
        <v>595</v>
      </c>
      <c r="K69" s="169" t="s">
        <v>595</v>
      </c>
      <c r="L69" s="169" t="s">
        <v>594</v>
      </c>
      <c r="M69" s="169" t="s">
        <v>595</v>
      </c>
      <c r="N69" s="169" t="s">
        <v>595</v>
      </c>
      <c r="O69" s="169" t="s">
        <v>594</v>
      </c>
      <c r="P69" s="169" t="s">
        <v>595</v>
      </c>
      <c r="Q69" s="169" t="s">
        <v>595</v>
      </c>
      <c r="R69" s="169" t="s">
        <v>595</v>
      </c>
      <c r="S69" s="169" t="s">
        <v>594</v>
      </c>
      <c r="T69" s="169" t="s">
        <v>595</v>
      </c>
      <c r="U69" s="169" t="s">
        <v>595</v>
      </c>
      <c r="V69" s="169" t="s">
        <v>594</v>
      </c>
      <c r="W69" s="169" t="s">
        <v>595</v>
      </c>
      <c r="X69" s="169" t="s">
        <v>595</v>
      </c>
      <c r="Y69" s="169" t="s">
        <v>594</v>
      </c>
      <c r="Z69" s="169" t="s">
        <v>594</v>
      </c>
      <c r="AA69" s="169" t="s">
        <v>595</v>
      </c>
      <c r="AB69" s="169" t="s">
        <v>595</v>
      </c>
      <c r="AC69" s="169" t="s">
        <v>595</v>
      </c>
      <c r="AD69" s="169" t="s">
        <v>595</v>
      </c>
      <c r="AE69" s="169" t="s">
        <v>595</v>
      </c>
    </row>
    <row r="70" spans="1:88">
      <c r="G70" s="169" t="s">
        <v>599</v>
      </c>
      <c r="I70" s="169">
        <f t="shared" ref="I70:AE70" si="14">AVERAGE(AG76:AG113)</f>
        <v>1.7028947368421048</v>
      </c>
      <c r="J70" s="169">
        <f t="shared" si="14"/>
        <v>1.5878947368421052</v>
      </c>
      <c r="K70" s="169">
        <f t="shared" si="14"/>
        <v>1.3944736842105265</v>
      </c>
      <c r="L70" s="169">
        <f t="shared" si="14"/>
        <v>1.4494736842105269</v>
      </c>
      <c r="M70" s="169">
        <f t="shared" si="14"/>
        <v>7.0168421052631578</v>
      </c>
      <c r="N70" s="169">
        <f t="shared" si="14"/>
        <v>4.1007894736842099</v>
      </c>
      <c r="O70" s="169">
        <f t="shared" si="14"/>
        <v>9.4047368421052617</v>
      </c>
      <c r="P70" s="169">
        <f t="shared" si="14"/>
        <v>2.9860526315789482</v>
      </c>
      <c r="Q70" s="169">
        <f t="shared" si="14"/>
        <v>3.4134210526315791</v>
      </c>
      <c r="R70" s="169">
        <f t="shared" si="14"/>
        <v>3.8363157894736841</v>
      </c>
      <c r="S70" s="169">
        <f t="shared" si="14"/>
        <v>2.8089473684210522</v>
      </c>
      <c r="T70" s="169">
        <f t="shared" si="14"/>
        <v>1.3723684210526315</v>
      </c>
      <c r="U70" s="169">
        <f t="shared" si="14"/>
        <v>1.6281578947368425</v>
      </c>
      <c r="V70" s="169">
        <f t="shared" si="14"/>
        <v>1.2860526315789478</v>
      </c>
      <c r="W70" s="169">
        <f t="shared" si="14"/>
        <v>10.568378378378378</v>
      </c>
      <c r="X70" s="169">
        <f t="shared" si="14"/>
        <v>7.7955555555555538</v>
      </c>
      <c r="Y70" s="169">
        <f t="shared" si="14"/>
        <v>1.2865789473684206</v>
      </c>
      <c r="Z70" s="169">
        <f t="shared" si="14"/>
        <v>2.8184210526315794</v>
      </c>
      <c r="AA70" s="169">
        <f t="shared" si="14"/>
        <v>1.2210526315789476</v>
      </c>
      <c r="AB70" s="169">
        <f t="shared" si="14"/>
        <v>8.5057894736842119</v>
      </c>
      <c r="AC70" s="169">
        <f t="shared" si="14"/>
        <v>1.8307894736842107</v>
      </c>
      <c r="AD70" s="169">
        <f t="shared" si="14"/>
        <v>8.9494594594594599</v>
      </c>
      <c r="AE70" s="169">
        <f t="shared" si="14"/>
        <v>2.8815789473684212</v>
      </c>
    </row>
    <row r="71" spans="1:88">
      <c r="G71" s="169"/>
    </row>
    <row r="72" spans="1:88">
      <c r="B72" s="173" t="s">
        <v>603</v>
      </c>
      <c r="C72" s="174" t="s">
        <v>604</v>
      </c>
      <c r="G72" s="169"/>
    </row>
    <row r="74" spans="1:88">
      <c r="A74" s="2" t="s">
        <v>600</v>
      </c>
    </row>
    <row r="75" spans="1:88">
      <c r="A75" t="s">
        <v>166</v>
      </c>
      <c r="B75" t="s">
        <v>167</v>
      </c>
      <c r="C75" t="s">
        <v>168</v>
      </c>
      <c r="D75" t="s">
        <v>169</v>
      </c>
      <c r="E75" t="s">
        <v>170</v>
      </c>
      <c r="F75" t="s">
        <v>171</v>
      </c>
      <c r="G75" t="s">
        <v>172</v>
      </c>
      <c r="H75" t="s">
        <v>173</v>
      </c>
      <c r="I75" s="175" t="s">
        <v>312</v>
      </c>
      <c r="J75" s="137" t="s">
        <v>313</v>
      </c>
      <c r="K75" t="s">
        <v>314</v>
      </c>
      <c r="L75" s="175" t="s">
        <v>315</v>
      </c>
      <c r="M75" t="s">
        <v>316</v>
      </c>
      <c r="N75" s="175" t="s">
        <v>317</v>
      </c>
      <c r="O75" s="175" t="s">
        <v>318</v>
      </c>
      <c r="P75" s="175" t="s">
        <v>319</v>
      </c>
      <c r="Q75" t="s">
        <v>320</v>
      </c>
      <c r="R75" t="s">
        <v>321</v>
      </c>
      <c r="S75" t="s">
        <v>322</v>
      </c>
      <c r="T75" s="137" t="s">
        <v>323</v>
      </c>
      <c r="U75" t="s">
        <v>324</v>
      </c>
      <c r="V75" s="175" t="s">
        <v>325</v>
      </c>
      <c r="W75" s="175" t="s">
        <v>326</v>
      </c>
      <c r="X75" s="137" t="s">
        <v>327</v>
      </c>
      <c r="Y75" s="175" t="s">
        <v>328</v>
      </c>
      <c r="Z75" s="175" t="s">
        <v>329</v>
      </c>
      <c r="AA75" s="175" t="s">
        <v>330</v>
      </c>
      <c r="AB75" s="175" t="s">
        <v>331</v>
      </c>
      <c r="AC75" s="175" t="s">
        <v>332</v>
      </c>
      <c r="AD75" s="175" t="s">
        <v>333</v>
      </c>
      <c r="AE75" s="175" t="s">
        <v>334</v>
      </c>
      <c r="AF75" t="s">
        <v>535</v>
      </c>
      <c r="AG75" s="175" t="s">
        <v>536</v>
      </c>
      <c r="AH75" s="137" t="s">
        <v>537</v>
      </c>
      <c r="AI75" t="s">
        <v>538</v>
      </c>
      <c r="AJ75" s="175" t="s">
        <v>539</v>
      </c>
      <c r="AK75" t="s">
        <v>540</v>
      </c>
      <c r="AL75" s="175" t="s">
        <v>541</v>
      </c>
      <c r="AM75" s="175" t="s">
        <v>542</v>
      </c>
      <c r="AN75" s="175" t="s">
        <v>543</v>
      </c>
      <c r="AO75" t="s">
        <v>544</v>
      </c>
      <c r="AP75" t="s">
        <v>545</v>
      </c>
      <c r="AQ75" t="s">
        <v>546</v>
      </c>
      <c r="AR75" s="137" t="s">
        <v>547</v>
      </c>
      <c r="AS75" t="s">
        <v>548</v>
      </c>
      <c r="AT75" s="175" t="s">
        <v>549</v>
      </c>
      <c r="AU75" s="175" t="s">
        <v>550</v>
      </c>
      <c r="AV75" s="137" t="s">
        <v>551</v>
      </c>
      <c r="AW75" s="175" t="s">
        <v>552</v>
      </c>
      <c r="AX75" s="175" t="s">
        <v>553</v>
      </c>
      <c r="AY75" s="175" t="s">
        <v>554</v>
      </c>
      <c r="AZ75" s="175" t="s">
        <v>555</v>
      </c>
      <c r="BA75" s="175" t="s">
        <v>556</v>
      </c>
      <c r="BB75" s="175" t="s">
        <v>557</v>
      </c>
      <c r="BC75" s="175" t="s">
        <v>558</v>
      </c>
      <c r="BD75" t="s">
        <v>559</v>
      </c>
      <c r="BE75" t="s">
        <v>560</v>
      </c>
      <c r="BF75" t="s">
        <v>561</v>
      </c>
      <c r="BG75" t="s">
        <v>562</v>
      </c>
      <c r="BH75" t="s">
        <v>563</v>
      </c>
      <c r="BI75" t="s">
        <v>564</v>
      </c>
      <c r="BJ75" t="s">
        <v>565</v>
      </c>
      <c r="BK75" t="s">
        <v>566</v>
      </c>
      <c r="BL75" t="s">
        <v>567</v>
      </c>
      <c r="BM75" t="s">
        <v>568</v>
      </c>
      <c r="BN75" t="s">
        <v>569</v>
      </c>
      <c r="BO75" t="s">
        <v>570</v>
      </c>
      <c r="BP75" t="s">
        <v>571</v>
      </c>
      <c r="BQ75" t="s">
        <v>572</v>
      </c>
      <c r="BR75" t="s">
        <v>573</v>
      </c>
      <c r="BS75" s="123" t="s">
        <v>335</v>
      </c>
      <c r="BT75" s="123" t="s">
        <v>336</v>
      </c>
      <c r="BU75" s="123" t="s">
        <v>337</v>
      </c>
      <c r="BV75" t="s">
        <v>574</v>
      </c>
      <c r="BW75" t="s">
        <v>575</v>
      </c>
      <c r="BX75" t="s">
        <v>576</v>
      </c>
      <c r="BY75" t="s">
        <v>577</v>
      </c>
      <c r="BZ75" s="123" t="s">
        <v>338</v>
      </c>
      <c r="CA75" s="123" t="s">
        <v>339</v>
      </c>
      <c r="CB75" s="123" t="s">
        <v>340</v>
      </c>
      <c r="CC75" t="s">
        <v>578</v>
      </c>
      <c r="CD75" t="s">
        <v>579</v>
      </c>
      <c r="CE75" s="123" t="s">
        <v>341</v>
      </c>
      <c r="CF75" s="123" t="s">
        <v>342</v>
      </c>
      <c r="CG75" t="s">
        <v>580</v>
      </c>
      <c r="CH75" s="123" t="s">
        <v>343</v>
      </c>
      <c r="CI75" t="s">
        <v>581</v>
      </c>
      <c r="CJ75" t="s">
        <v>582</v>
      </c>
    </row>
    <row r="76" spans="1:88">
      <c r="A76" s="136" t="s">
        <v>279</v>
      </c>
      <c r="B76" t="s">
        <v>287</v>
      </c>
      <c r="D76" s="121">
        <v>44163</v>
      </c>
      <c r="E76" s="122">
        <v>0.7270833333333333</v>
      </c>
      <c r="F76">
        <v>2410</v>
      </c>
      <c r="G76" t="s">
        <v>174</v>
      </c>
      <c r="H76" t="s">
        <v>175</v>
      </c>
      <c r="I76">
        <v>0.83140000000000003</v>
      </c>
      <c r="J76" s="174">
        <v>47810</v>
      </c>
      <c r="K76" s="174">
        <v>49920</v>
      </c>
      <c r="L76" s="174">
        <v>50640</v>
      </c>
      <c r="M76" s="174">
        <v>1980</v>
      </c>
      <c r="N76" s="174">
        <v>1990</v>
      </c>
      <c r="O76" s="174">
        <v>1671</v>
      </c>
      <c r="P76">
        <v>1482</v>
      </c>
      <c r="Q76">
        <v>1500</v>
      </c>
      <c r="R76" s="174">
        <v>110000</v>
      </c>
      <c r="S76" s="174">
        <v>60050</v>
      </c>
      <c r="T76" s="174">
        <v>105100</v>
      </c>
      <c r="U76" s="174">
        <v>82890</v>
      </c>
      <c r="V76" s="174">
        <v>108800</v>
      </c>
      <c r="W76">
        <v>6.3310000000000004</v>
      </c>
      <c r="X76">
        <v>6.3639999999999999</v>
      </c>
      <c r="Y76" s="174">
        <v>2472</v>
      </c>
      <c r="Z76" s="174">
        <v>19840</v>
      </c>
      <c r="AA76">
        <v>91.18</v>
      </c>
      <c r="AB76">
        <v>1.077</v>
      </c>
      <c r="AC76">
        <v>21.71</v>
      </c>
      <c r="AD76">
        <v>0.86560000000000004</v>
      </c>
      <c r="AE76">
        <v>0.77449999999999997</v>
      </c>
      <c r="AF76" t="s">
        <v>309</v>
      </c>
      <c r="AG76">
        <v>0.92</v>
      </c>
      <c r="AH76" s="174">
        <v>0.79</v>
      </c>
      <c r="AI76" s="174">
        <v>0.72</v>
      </c>
      <c r="AJ76" s="174">
        <v>0.6</v>
      </c>
      <c r="AK76" s="174">
        <v>0.76</v>
      </c>
      <c r="AL76" s="174">
        <v>0.38</v>
      </c>
      <c r="AM76" s="174">
        <v>7.01</v>
      </c>
      <c r="AN76">
        <v>2.76</v>
      </c>
      <c r="AO76">
        <v>0.94</v>
      </c>
      <c r="AP76" s="174">
        <v>2.56</v>
      </c>
      <c r="AQ76" s="174">
        <v>1.93</v>
      </c>
      <c r="AR76" s="174">
        <v>0.85</v>
      </c>
      <c r="AS76" s="174">
        <v>0.83</v>
      </c>
      <c r="AT76" s="174">
        <v>0.49</v>
      </c>
      <c r="AU76">
        <v>4.1500000000000004</v>
      </c>
      <c r="AV76">
        <v>1.3</v>
      </c>
      <c r="AW76" s="174">
        <v>0.49</v>
      </c>
      <c r="AX76" s="174">
        <v>1.95</v>
      </c>
      <c r="AY76">
        <v>0.27</v>
      </c>
      <c r="AZ76">
        <v>1.2</v>
      </c>
      <c r="BA76">
        <v>1.04</v>
      </c>
      <c r="BB76">
        <v>2.14</v>
      </c>
      <c r="BC76">
        <v>2.0699999999999998</v>
      </c>
      <c r="BD76" t="s">
        <v>311</v>
      </c>
      <c r="BE76">
        <v>19516.740000000002</v>
      </c>
      <c r="BF76">
        <v>1847141</v>
      </c>
      <c r="BG76">
        <v>593328800</v>
      </c>
      <c r="BH76">
        <v>88926220</v>
      </c>
      <c r="BI76">
        <v>14651.12</v>
      </c>
      <c r="BJ76">
        <v>30009760</v>
      </c>
      <c r="BK76">
        <v>187748.3</v>
      </c>
      <c r="BL76">
        <v>16980.38</v>
      </c>
      <c r="BM76">
        <v>22869630</v>
      </c>
      <c r="BN76">
        <v>75739460</v>
      </c>
      <c r="BO76">
        <v>4115.17</v>
      </c>
      <c r="BP76">
        <v>3088048</v>
      </c>
      <c r="BQ76">
        <v>69298.880000000005</v>
      </c>
      <c r="BR76">
        <v>48699890</v>
      </c>
      <c r="BS76">
        <v>12946.24</v>
      </c>
      <c r="BT76">
        <v>327423.7</v>
      </c>
      <c r="BU76">
        <v>3531332</v>
      </c>
      <c r="BV76">
        <v>1734.94</v>
      </c>
      <c r="BW76">
        <v>96938.26</v>
      </c>
      <c r="BX76">
        <v>43531420</v>
      </c>
      <c r="BY76">
        <v>37119360</v>
      </c>
      <c r="BZ76">
        <v>1431.57</v>
      </c>
      <c r="CA76">
        <v>13670.46</v>
      </c>
      <c r="CB76">
        <v>111533.3</v>
      </c>
      <c r="CC76">
        <v>1751061</v>
      </c>
      <c r="CD76">
        <v>3137.42</v>
      </c>
      <c r="CE76">
        <v>753118.9</v>
      </c>
      <c r="CF76">
        <v>39864.11</v>
      </c>
      <c r="CG76">
        <v>53558.98</v>
      </c>
      <c r="CH76">
        <v>976356.6</v>
      </c>
      <c r="CI76">
        <v>17922.66</v>
      </c>
      <c r="CJ76">
        <v>14314.91</v>
      </c>
    </row>
    <row r="77" spans="1:88">
      <c r="A77" s="136" t="s">
        <v>234</v>
      </c>
      <c r="B77" t="s">
        <v>243</v>
      </c>
      <c r="D77" s="121">
        <v>44163</v>
      </c>
      <c r="E77" s="122">
        <v>0.63124999999999998</v>
      </c>
      <c r="F77">
        <v>2110</v>
      </c>
      <c r="G77" t="s">
        <v>174</v>
      </c>
      <c r="H77" t="s">
        <v>175</v>
      </c>
      <c r="I77">
        <v>0.61980000000000002</v>
      </c>
      <c r="J77" s="174">
        <v>45100</v>
      </c>
      <c r="K77" s="174">
        <v>47640</v>
      </c>
      <c r="L77" s="174">
        <v>47990</v>
      </c>
      <c r="M77">
        <v>579.1</v>
      </c>
      <c r="N77">
        <v>574.1</v>
      </c>
      <c r="O77">
        <v>546.9</v>
      </c>
      <c r="P77">
        <v>847.8</v>
      </c>
      <c r="Q77">
        <v>846.3</v>
      </c>
      <c r="R77" s="174">
        <v>100100</v>
      </c>
      <c r="S77" s="174">
        <v>54940</v>
      </c>
      <c r="T77" s="174">
        <v>95670</v>
      </c>
      <c r="U77" s="174">
        <v>75350</v>
      </c>
      <c r="V77" s="174">
        <v>99840</v>
      </c>
      <c r="W77">
        <v>1.591</v>
      </c>
      <c r="X77">
        <v>1.556</v>
      </c>
      <c r="Y77" s="174">
        <v>2386</v>
      </c>
      <c r="Z77" s="174">
        <v>15560</v>
      </c>
      <c r="AA77">
        <v>77.319999999999993</v>
      </c>
      <c r="AB77" s="173">
        <v>6.1499999999999999E-2</v>
      </c>
      <c r="AC77">
        <v>10.52</v>
      </c>
      <c r="AD77">
        <v>0.23899999999999999</v>
      </c>
      <c r="AE77">
        <v>0.42449999999999999</v>
      </c>
      <c r="AF77" t="s">
        <v>309</v>
      </c>
      <c r="AG77">
        <v>1.86</v>
      </c>
      <c r="AH77" s="174">
        <v>0.23</v>
      </c>
      <c r="AI77" s="174">
        <v>0.96</v>
      </c>
      <c r="AJ77" s="174">
        <v>0.75</v>
      </c>
      <c r="AK77">
        <v>0.83</v>
      </c>
      <c r="AL77">
        <v>0.46</v>
      </c>
      <c r="AM77">
        <v>8.48</v>
      </c>
      <c r="AN77">
        <v>2.5099999999999998</v>
      </c>
      <c r="AO77">
        <v>1.01</v>
      </c>
      <c r="AP77" s="174">
        <v>3.01</v>
      </c>
      <c r="AQ77" s="174">
        <v>1.22</v>
      </c>
      <c r="AR77" s="174">
        <v>1.05</v>
      </c>
      <c r="AS77" s="174">
        <v>0.14000000000000001</v>
      </c>
      <c r="AT77" s="174">
        <v>0.89</v>
      </c>
      <c r="AU77">
        <v>2.31</v>
      </c>
      <c r="AV77">
        <v>0.84</v>
      </c>
      <c r="AW77" s="174">
        <v>0.96</v>
      </c>
      <c r="AX77" s="174">
        <v>2.4</v>
      </c>
      <c r="AY77">
        <v>0.28999999999999998</v>
      </c>
      <c r="AZ77" s="173">
        <v>4.4400000000000004</v>
      </c>
      <c r="BA77">
        <v>2.02</v>
      </c>
      <c r="BB77">
        <v>0.37</v>
      </c>
      <c r="BC77">
        <v>0.57999999999999996</v>
      </c>
      <c r="BD77" t="s">
        <v>311</v>
      </c>
      <c r="BE77">
        <v>21608.46</v>
      </c>
      <c r="BF77">
        <v>2592365</v>
      </c>
      <c r="BG77">
        <v>838304800</v>
      </c>
      <c r="BH77">
        <v>124769100</v>
      </c>
      <c r="BI77">
        <v>6381.64</v>
      </c>
      <c r="BJ77">
        <v>12828310</v>
      </c>
      <c r="BK77">
        <v>92623.31</v>
      </c>
      <c r="BL77">
        <v>14536.64</v>
      </c>
      <c r="BM77">
        <v>19567990</v>
      </c>
      <c r="BN77">
        <v>103385800</v>
      </c>
      <c r="BO77">
        <v>5601.28</v>
      </c>
      <c r="BP77">
        <v>4160215</v>
      </c>
      <c r="BQ77">
        <v>93729.2</v>
      </c>
      <c r="BR77">
        <v>66156800</v>
      </c>
      <c r="BS77">
        <v>19259.87</v>
      </c>
      <c r="BT77">
        <v>490780.4</v>
      </c>
      <c r="BU77">
        <v>5227852</v>
      </c>
      <c r="BV77">
        <v>650.02</v>
      </c>
      <c r="BW77">
        <v>36221.46</v>
      </c>
      <c r="BX77">
        <v>62184710</v>
      </c>
      <c r="BY77">
        <v>43597630</v>
      </c>
      <c r="BZ77">
        <v>1968.31</v>
      </c>
      <c r="CA77">
        <v>19445.759999999998</v>
      </c>
      <c r="CB77">
        <v>161854.6</v>
      </c>
      <c r="CC77">
        <v>2154872</v>
      </c>
      <c r="CD77">
        <v>340.75</v>
      </c>
      <c r="CE77">
        <v>1085824</v>
      </c>
      <c r="CF77">
        <v>66816.98</v>
      </c>
      <c r="CG77">
        <v>37443.040000000001</v>
      </c>
      <c r="CH77">
        <v>1383967</v>
      </c>
      <c r="CI77">
        <v>7981.08</v>
      </c>
      <c r="CJ77">
        <v>11159.08</v>
      </c>
    </row>
    <row r="78" spans="1:88">
      <c r="A78" s="136" t="s">
        <v>285</v>
      </c>
      <c r="B78" t="s">
        <v>289</v>
      </c>
      <c r="D78" s="121">
        <v>44163</v>
      </c>
      <c r="E78" s="122">
        <v>0.74236111111111114</v>
      </c>
      <c r="F78">
        <v>2411</v>
      </c>
      <c r="G78" t="s">
        <v>174</v>
      </c>
      <c r="H78" t="s">
        <v>175</v>
      </c>
      <c r="I78">
        <v>1.6419999999999999</v>
      </c>
      <c r="J78" s="174">
        <v>42050</v>
      </c>
      <c r="K78" s="174">
        <v>42800</v>
      </c>
      <c r="L78" s="174">
        <v>43270</v>
      </c>
      <c r="M78" s="174">
        <v>4774</v>
      </c>
      <c r="N78" s="174">
        <v>4725</v>
      </c>
      <c r="O78" s="174">
        <v>3541</v>
      </c>
      <c r="P78">
        <v>3946</v>
      </c>
      <c r="Q78">
        <v>3912</v>
      </c>
      <c r="R78" s="174">
        <v>107800</v>
      </c>
      <c r="S78" s="174">
        <v>58750</v>
      </c>
      <c r="T78" s="174">
        <v>103400</v>
      </c>
      <c r="U78" s="174">
        <v>83470</v>
      </c>
      <c r="V78" s="174">
        <v>106800</v>
      </c>
      <c r="W78">
        <v>13.66</v>
      </c>
      <c r="X78">
        <v>13.54</v>
      </c>
      <c r="Y78" s="174">
        <v>2771</v>
      </c>
      <c r="Z78" s="174">
        <v>27350</v>
      </c>
      <c r="AA78">
        <v>109.2</v>
      </c>
      <c r="AB78">
        <v>0.52359999999999995</v>
      </c>
      <c r="AC78">
        <v>59.83</v>
      </c>
      <c r="AD78">
        <v>2.52</v>
      </c>
      <c r="AE78">
        <v>0.69630000000000003</v>
      </c>
      <c r="AF78" t="s">
        <v>309</v>
      </c>
      <c r="AG78">
        <v>2.27</v>
      </c>
      <c r="AH78" s="174">
        <v>0.99</v>
      </c>
      <c r="AI78" s="174">
        <v>1.85</v>
      </c>
      <c r="AJ78" s="174">
        <v>1.53</v>
      </c>
      <c r="AK78" s="174">
        <v>0.96</v>
      </c>
      <c r="AL78" s="174">
        <v>1.83</v>
      </c>
      <c r="AM78" s="174">
        <v>7.02</v>
      </c>
      <c r="AN78">
        <v>1.43</v>
      </c>
      <c r="AO78">
        <v>1.27</v>
      </c>
      <c r="AP78" s="174">
        <v>3.21</v>
      </c>
      <c r="AQ78" s="174">
        <v>3.02</v>
      </c>
      <c r="AR78" s="174">
        <v>1.33</v>
      </c>
      <c r="AS78" s="174">
        <v>1.41</v>
      </c>
      <c r="AT78" s="174">
        <v>1.25</v>
      </c>
      <c r="AU78">
        <v>2.62</v>
      </c>
      <c r="AV78">
        <v>1.43</v>
      </c>
      <c r="AW78" s="174">
        <v>1.47</v>
      </c>
      <c r="AX78" s="174">
        <v>1.68</v>
      </c>
      <c r="AY78">
        <v>0.42</v>
      </c>
      <c r="AZ78">
        <v>2.12</v>
      </c>
      <c r="BA78">
        <v>0.75</v>
      </c>
      <c r="BB78">
        <v>1.03</v>
      </c>
      <c r="BC78">
        <v>1.06</v>
      </c>
      <c r="BD78" t="s">
        <v>311</v>
      </c>
      <c r="BE78">
        <v>36810.730000000003</v>
      </c>
      <c r="BF78">
        <v>1433446</v>
      </c>
      <c r="BG78">
        <v>487972200</v>
      </c>
      <c r="BH78">
        <v>72899900</v>
      </c>
      <c r="BI78">
        <v>31145.91</v>
      </c>
      <c r="BJ78">
        <v>68333290</v>
      </c>
      <c r="BK78">
        <v>361272.2</v>
      </c>
      <c r="BL78">
        <v>39711.51</v>
      </c>
      <c r="BM78">
        <v>56119280</v>
      </c>
      <c r="BN78">
        <v>67545140</v>
      </c>
      <c r="BO78">
        <v>3552.78</v>
      </c>
      <c r="BP78">
        <v>2913180</v>
      </c>
      <c r="BQ78">
        <v>61576.66</v>
      </c>
      <c r="BR78">
        <v>45849240</v>
      </c>
      <c r="BS78">
        <v>11422.37</v>
      </c>
      <c r="BT78">
        <v>297656.5</v>
      </c>
      <c r="BU78">
        <v>3388277</v>
      </c>
      <c r="BV78">
        <v>3301.53</v>
      </c>
      <c r="BW78">
        <v>196695</v>
      </c>
      <c r="BX78">
        <v>46807800</v>
      </c>
      <c r="BY78">
        <v>46515570</v>
      </c>
      <c r="BZ78">
        <v>1258.22</v>
      </c>
      <c r="CA78">
        <v>12215.75</v>
      </c>
      <c r="CB78">
        <v>109293.6</v>
      </c>
      <c r="CC78">
        <v>2054266</v>
      </c>
      <c r="CD78">
        <v>1488.62</v>
      </c>
      <c r="CE78">
        <v>720511.9</v>
      </c>
      <c r="CF78">
        <v>37279.18</v>
      </c>
      <c r="CG78">
        <v>141167.4</v>
      </c>
      <c r="CH78">
        <v>948915.5</v>
      </c>
      <c r="CI78">
        <v>48962.94</v>
      </c>
      <c r="CJ78">
        <v>12512.63</v>
      </c>
    </row>
    <row r="79" spans="1:88">
      <c r="A79" s="136" t="s">
        <v>240</v>
      </c>
      <c r="B79" t="s">
        <v>245</v>
      </c>
      <c r="D79" s="121">
        <v>44163</v>
      </c>
      <c r="E79" s="122">
        <v>0.64652777777777781</v>
      </c>
      <c r="F79">
        <v>2111</v>
      </c>
      <c r="G79" t="s">
        <v>174</v>
      </c>
      <c r="H79" t="s">
        <v>175</v>
      </c>
      <c r="I79">
        <v>1.0229999999999999</v>
      </c>
      <c r="J79" s="174">
        <v>38790</v>
      </c>
      <c r="K79" s="174">
        <v>41830</v>
      </c>
      <c r="L79" s="174">
        <v>42170</v>
      </c>
      <c r="M79" s="174">
        <v>1333</v>
      </c>
      <c r="N79" s="174">
        <v>1412</v>
      </c>
      <c r="O79" s="174">
        <v>1218</v>
      </c>
      <c r="P79">
        <v>1927</v>
      </c>
      <c r="Q79">
        <v>2003</v>
      </c>
      <c r="R79" s="174">
        <v>96370</v>
      </c>
      <c r="S79" s="174">
        <v>52110</v>
      </c>
      <c r="T79" s="174">
        <v>93520</v>
      </c>
      <c r="U79" s="174">
        <v>71350</v>
      </c>
      <c r="V79" s="174">
        <v>97430</v>
      </c>
      <c r="W79">
        <v>1.2010000000000001</v>
      </c>
      <c r="X79">
        <v>1.258</v>
      </c>
      <c r="Y79" s="174">
        <v>2519</v>
      </c>
      <c r="Z79" s="174">
        <v>20210</v>
      </c>
      <c r="AA79">
        <v>90.21</v>
      </c>
      <c r="AB79" s="173">
        <v>5.8299999999999998E-2</v>
      </c>
      <c r="AC79">
        <v>17.23</v>
      </c>
      <c r="AD79">
        <v>0.45229999999999998</v>
      </c>
      <c r="AE79">
        <v>0.20599999999999999</v>
      </c>
      <c r="AF79" t="s">
        <v>309</v>
      </c>
      <c r="AG79">
        <v>2.04</v>
      </c>
      <c r="AH79" s="174">
        <v>0.22</v>
      </c>
      <c r="AI79" s="174">
        <v>1.39</v>
      </c>
      <c r="AJ79" s="174">
        <v>1.22</v>
      </c>
      <c r="AK79" s="174">
        <v>0.57999999999999996</v>
      </c>
      <c r="AL79" s="174">
        <v>1.05</v>
      </c>
      <c r="AM79" s="174">
        <v>8.2799999999999994</v>
      </c>
      <c r="AN79">
        <v>1.68</v>
      </c>
      <c r="AO79">
        <v>1.34</v>
      </c>
      <c r="AP79" s="174">
        <v>3.44</v>
      </c>
      <c r="AQ79" s="174">
        <v>2.17</v>
      </c>
      <c r="AR79" s="174">
        <v>1.08</v>
      </c>
      <c r="AS79" s="174">
        <v>1.38</v>
      </c>
      <c r="AT79" s="174">
        <v>1.04</v>
      </c>
      <c r="AU79">
        <v>4.46</v>
      </c>
      <c r="AV79">
        <v>1.1200000000000001</v>
      </c>
      <c r="AW79" s="174">
        <v>1.1299999999999999</v>
      </c>
      <c r="AX79" s="174">
        <v>2.34</v>
      </c>
      <c r="AY79">
        <v>0.5</v>
      </c>
      <c r="AZ79" s="173">
        <v>9.07</v>
      </c>
      <c r="BA79">
        <v>0.83</v>
      </c>
      <c r="BB79">
        <v>2.25</v>
      </c>
      <c r="BC79">
        <v>2.5299999999999998</v>
      </c>
      <c r="BD79" t="s">
        <v>311</v>
      </c>
      <c r="BE79">
        <v>33845.93</v>
      </c>
      <c r="BF79">
        <v>2014732</v>
      </c>
      <c r="BG79">
        <v>701881500</v>
      </c>
      <c r="BH79">
        <v>104557000</v>
      </c>
      <c r="BI79">
        <v>13255.32</v>
      </c>
      <c r="BJ79">
        <v>30065380</v>
      </c>
      <c r="BK79">
        <v>188551.1</v>
      </c>
      <c r="BL79">
        <v>29629.64</v>
      </c>
      <c r="BM79">
        <v>42787900</v>
      </c>
      <c r="BN79">
        <v>91305500</v>
      </c>
      <c r="BO79">
        <v>4799.84</v>
      </c>
      <c r="BP79">
        <v>3878486</v>
      </c>
      <c r="BQ79">
        <v>80185.59</v>
      </c>
      <c r="BR79">
        <v>61566640</v>
      </c>
      <c r="BS79">
        <v>17399.78</v>
      </c>
      <c r="BT79">
        <v>450050.7</v>
      </c>
      <c r="BU79">
        <v>4985932</v>
      </c>
      <c r="BV79">
        <v>443.35</v>
      </c>
      <c r="BW79">
        <v>28211.95</v>
      </c>
      <c r="BX79">
        <v>62631340</v>
      </c>
      <c r="BY79">
        <v>51926420</v>
      </c>
      <c r="BZ79">
        <v>1795.32</v>
      </c>
      <c r="CA79">
        <v>17840.63</v>
      </c>
      <c r="CB79">
        <v>157520.79999999999</v>
      </c>
      <c r="CC79">
        <v>2446803</v>
      </c>
      <c r="CD79">
        <v>313.70999999999998</v>
      </c>
      <c r="CE79">
        <v>1040633</v>
      </c>
      <c r="CF79">
        <v>65088.62</v>
      </c>
      <c r="CG79">
        <v>58737.82</v>
      </c>
      <c r="CH79">
        <v>1344343</v>
      </c>
      <c r="CI79">
        <v>13512.03</v>
      </c>
      <c r="CJ79">
        <v>5300.81</v>
      </c>
    </row>
    <row r="80" spans="1:88">
      <c r="A80" s="136" t="s">
        <v>286</v>
      </c>
      <c r="B80" t="s">
        <v>291</v>
      </c>
      <c r="D80" s="121">
        <v>44163</v>
      </c>
      <c r="E80" s="122">
        <v>0.74652777777777779</v>
      </c>
      <c r="F80">
        <v>2412</v>
      </c>
      <c r="G80" t="s">
        <v>174</v>
      </c>
      <c r="H80" t="s">
        <v>175</v>
      </c>
      <c r="I80">
        <v>1.917</v>
      </c>
      <c r="J80" s="174">
        <v>36450</v>
      </c>
      <c r="K80" s="174">
        <v>37520</v>
      </c>
      <c r="L80" s="174">
        <v>37850</v>
      </c>
      <c r="M80" s="174">
        <v>6657</v>
      </c>
      <c r="N80" s="174">
        <v>6624</v>
      </c>
      <c r="O80" s="174">
        <v>5810</v>
      </c>
      <c r="P80">
        <v>6043</v>
      </c>
      <c r="Q80">
        <v>6020</v>
      </c>
      <c r="R80" s="174">
        <v>111300</v>
      </c>
      <c r="S80" s="174">
        <v>61730</v>
      </c>
      <c r="T80" s="174">
        <v>107100</v>
      </c>
      <c r="U80" s="174">
        <v>84350</v>
      </c>
      <c r="V80" s="174">
        <v>110600</v>
      </c>
      <c r="W80">
        <v>17.73</v>
      </c>
      <c r="X80">
        <v>17.63</v>
      </c>
      <c r="Y80" s="174">
        <v>3411</v>
      </c>
      <c r="Z80" s="174">
        <v>24410</v>
      </c>
      <c r="AA80">
        <v>108.9</v>
      </c>
      <c r="AB80">
        <v>2.093</v>
      </c>
      <c r="AC80">
        <v>100.1</v>
      </c>
      <c r="AD80">
        <v>11.51</v>
      </c>
      <c r="AE80">
        <v>2.4489999999999998</v>
      </c>
      <c r="AF80" t="s">
        <v>309</v>
      </c>
      <c r="AG80">
        <v>0.87</v>
      </c>
      <c r="AH80" s="174">
        <v>2.4500000000000002</v>
      </c>
      <c r="AI80" s="174">
        <v>0.68</v>
      </c>
      <c r="AJ80" s="174">
        <v>0.7</v>
      </c>
      <c r="AK80" s="174">
        <v>2.81</v>
      </c>
      <c r="AL80" s="174">
        <v>1.23</v>
      </c>
      <c r="AM80" s="174">
        <v>7.58</v>
      </c>
      <c r="AN80">
        <v>2.27</v>
      </c>
      <c r="AO80">
        <v>0.74</v>
      </c>
      <c r="AP80" s="174">
        <v>3.12</v>
      </c>
      <c r="AQ80" s="174">
        <v>1.77</v>
      </c>
      <c r="AR80" s="174">
        <v>0.31</v>
      </c>
      <c r="AS80" s="174">
        <v>1.78</v>
      </c>
      <c r="AT80" s="174">
        <v>0.42</v>
      </c>
      <c r="AU80">
        <v>2.75</v>
      </c>
      <c r="AV80">
        <v>0.52</v>
      </c>
      <c r="AW80" s="174">
        <v>0.46</v>
      </c>
      <c r="AX80" s="174">
        <v>2.09</v>
      </c>
      <c r="AY80">
        <v>0.92</v>
      </c>
      <c r="AZ80">
        <v>2.1</v>
      </c>
      <c r="BA80">
        <v>0.26</v>
      </c>
      <c r="BB80">
        <v>0.27</v>
      </c>
      <c r="BC80">
        <v>0.45</v>
      </c>
      <c r="BD80" t="s">
        <v>311</v>
      </c>
      <c r="BE80">
        <v>43188.99</v>
      </c>
      <c r="BF80">
        <v>1255330</v>
      </c>
      <c r="BG80">
        <v>430142000</v>
      </c>
      <c r="BH80">
        <v>64128170</v>
      </c>
      <c r="BI80">
        <v>43862.96</v>
      </c>
      <c r="BJ80">
        <v>96341660</v>
      </c>
      <c r="BK80">
        <v>581145.19999999995</v>
      </c>
      <c r="BL80">
        <v>61383.11</v>
      </c>
      <c r="BM80">
        <v>86483550</v>
      </c>
      <c r="BN80">
        <v>68294800</v>
      </c>
      <c r="BO80">
        <v>3771.74</v>
      </c>
      <c r="BP80">
        <v>3034580</v>
      </c>
      <c r="BQ80">
        <v>62867.79</v>
      </c>
      <c r="BR80">
        <v>47742580</v>
      </c>
      <c r="BS80">
        <v>11543.19</v>
      </c>
      <c r="BT80">
        <v>291704.09999999998</v>
      </c>
      <c r="BU80">
        <v>3406996</v>
      </c>
      <c r="BV80">
        <v>4329.95</v>
      </c>
      <c r="BW80">
        <v>257361.7</v>
      </c>
      <c r="BX80">
        <v>57945220</v>
      </c>
      <c r="BY80">
        <v>40671960</v>
      </c>
      <c r="BZ80">
        <v>1262.6600000000001</v>
      </c>
      <c r="CA80">
        <v>11645.28</v>
      </c>
      <c r="CB80">
        <v>104190.2</v>
      </c>
      <c r="CC80">
        <v>1953926</v>
      </c>
      <c r="CD80">
        <v>5708.25</v>
      </c>
      <c r="CE80">
        <v>711698.9</v>
      </c>
      <c r="CF80">
        <v>33515.85</v>
      </c>
      <c r="CG80">
        <v>233283.6</v>
      </c>
      <c r="CH80">
        <v>944900.6</v>
      </c>
      <c r="CI80">
        <v>219465.1</v>
      </c>
      <c r="CJ80">
        <v>43678.37</v>
      </c>
    </row>
    <row r="81" spans="1:88">
      <c r="A81" s="136" t="s">
        <v>242</v>
      </c>
      <c r="B81" t="s">
        <v>247</v>
      </c>
      <c r="D81" s="121">
        <v>44163</v>
      </c>
      <c r="E81" s="122">
        <v>0.65069444444444446</v>
      </c>
      <c r="F81">
        <v>2112</v>
      </c>
      <c r="G81" t="s">
        <v>174</v>
      </c>
      <c r="H81" t="s">
        <v>175</v>
      </c>
      <c r="I81">
        <v>0.97829999999999995</v>
      </c>
      <c r="J81" s="174">
        <v>37000</v>
      </c>
      <c r="K81" s="174">
        <v>39070</v>
      </c>
      <c r="L81" s="174">
        <v>39460</v>
      </c>
      <c r="M81" s="174">
        <v>2235</v>
      </c>
      <c r="N81" s="174">
        <v>2303</v>
      </c>
      <c r="O81" s="174">
        <v>1878</v>
      </c>
      <c r="P81">
        <v>2935</v>
      </c>
      <c r="Q81">
        <v>2964</v>
      </c>
      <c r="R81" s="174">
        <v>100400</v>
      </c>
      <c r="S81" s="174">
        <v>54410</v>
      </c>
      <c r="T81" s="174">
        <v>96640</v>
      </c>
      <c r="U81" s="174">
        <v>75570</v>
      </c>
      <c r="V81" s="174">
        <v>100600</v>
      </c>
      <c r="W81">
        <v>1.4830000000000001</v>
      </c>
      <c r="X81">
        <v>1.4910000000000001</v>
      </c>
      <c r="Y81" s="174">
        <v>3279</v>
      </c>
      <c r="Z81" s="174">
        <v>15860</v>
      </c>
      <c r="AA81">
        <v>80.209999999999994</v>
      </c>
      <c r="AB81" s="173">
        <v>7.8600000000000003E-2</v>
      </c>
      <c r="AC81">
        <v>35.799999999999997</v>
      </c>
      <c r="AD81">
        <v>1.1080000000000001</v>
      </c>
      <c r="AE81">
        <v>0.76070000000000004</v>
      </c>
      <c r="AF81" t="s">
        <v>309</v>
      </c>
      <c r="AG81">
        <v>1.31</v>
      </c>
      <c r="AH81" s="174">
        <v>2.0699999999999998</v>
      </c>
      <c r="AI81" s="174">
        <v>0.71</v>
      </c>
      <c r="AJ81" s="174">
        <v>0.73</v>
      </c>
      <c r="AK81" s="174">
        <v>2.35</v>
      </c>
      <c r="AL81" s="174">
        <v>0.66</v>
      </c>
      <c r="AM81" s="174">
        <v>7.53</v>
      </c>
      <c r="AN81">
        <v>1.27</v>
      </c>
      <c r="AO81">
        <v>0.47</v>
      </c>
      <c r="AP81" s="174">
        <v>2.9</v>
      </c>
      <c r="AQ81" s="174">
        <v>1.83</v>
      </c>
      <c r="AR81" s="174">
        <v>0.65</v>
      </c>
      <c r="AS81" s="174">
        <v>0.84</v>
      </c>
      <c r="AT81" s="174">
        <v>0.43</v>
      </c>
      <c r="AU81">
        <v>2.64</v>
      </c>
      <c r="AV81">
        <v>0.27</v>
      </c>
      <c r="AW81" s="174">
        <v>0.24</v>
      </c>
      <c r="AX81" s="174">
        <v>2.16</v>
      </c>
      <c r="AY81">
        <v>1.25</v>
      </c>
      <c r="AZ81" s="173">
        <v>1.88</v>
      </c>
      <c r="BA81">
        <v>0.76</v>
      </c>
      <c r="BB81">
        <v>0.22</v>
      </c>
      <c r="BC81">
        <v>1.41</v>
      </c>
      <c r="BD81" t="s">
        <v>311</v>
      </c>
      <c r="BE81">
        <v>33659.93</v>
      </c>
      <c r="BF81">
        <v>1986650</v>
      </c>
      <c r="BG81">
        <v>681478300</v>
      </c>
      <c r="BH81">
        <v>101707000</v>
      </c>
      <c r="BI81">
        <v>22969.7</v>
      </c>
      <c r="BJ81">
        <v>50977720</v>
      </c>
      <c r="BK81">
        <v>296460.90000000002</v>
      </c>
      <c r="BL81">
        <v>46568.51</v>
      </c>
      <c r="BM81">
        <v>65315330</v>
      </c>
      <c r="BN81">
        <v>97177600</v>
      </c>
      <c r="BO81">
        <v>5182.22</v>
      </c>
      <c r="BP81">
        <v>4166492</v>
      </c>
      <c r="BQ81">
        <v>87822.68</v>
      </c>
      <c r="BR81">
        <v>66064700</v>
      </c>
      <c r="BS81">
        <v>17993.46</v>
      </c>
      <c r="BT81">
        <v>459898.1</v>
      </c>
      <c r="BU81">
        <v>5183477</v>
      </c>
      <c r="BV81">
        <v>565.94000000000005</v>
      </c>
      <c r="BW81">
        <v>34477.31</v>
      </c>
      <c r="BX81">
        <v>84751860</v>
      </c>
      <c r="BY81">
        <v>41666260</v>
      </c>
      <c r="BZ81">
        <v>1826.43</v>
      </c>
      <c r="CA81">
        <v>17791.7</v>
      </c>
      <c r="CB81">
        <v>155207.5</v>
      </c>
      <c r="CC81">
        <v>2143245</v>
      </c>
      <c r="CD81">
        <v>401.49</v>
      </c>
      <c r="CE81">
        <v>1060800</v>
      </c>
      <c r="CF81">
        <v>69419.600000000006</v>
      </c>
      <c r="CG81">
        <v>124374.6</v>
      </c>
      <c r="CH81">
        <v>1375780</v>
      </c>
      <c r="CI81">
        <v>31957.63</v>
      </c>
      <c r="CJ81">
        <v>19815.25</v>
      </c>
    </row>
    <row r="82" spans="1:88">
      <c r="A82" s="136" t="s">
        <v>288</v>
      </c>
      <c r="B82" t="s">
        <v>293</v>
      </c>
      <c r="D82" s="121">
        <v>44163</v>
      </c>
      <c r="E82" s="122">
        <v>0.75</v>
      </c>
      <c r="F82">
        <v>2501</v>
      </c>
      <c r="G82" t="s">
        <v>174</v>
      </c>
      <c r="H82" t="s">
        <v>175</v>
      </c>
      <c r="I82">
        <v>2.0339999999999998</v>
      </c>
      <c r="J82" s="174">
        <v>40870</v>
      </c>
      <c r="K82" s="174">
        <v>42430</v>
      </c>
      <c r="L82" s="174">
        <v>43000</v>
      </c>
      <c r="M82" s="174">
        <v>6309</v>
      </c>
      <c r="N82" s="174">
        <v>6379</v>
      </c>
      <c r="O82" s="174">
        <v>3809</v>
      </c>
      <c r="P82">
        <v>4969</v>
      </c>
      <c r="Q82">
        <v>5032</v>
      </c>
      <c r="R82" s="174">
        <v>99730</v>
      </c>
      <c r="S82" s="174">
        <v>53960</v>
      </c>
      <c r="T82" s="174">
        <v>96980</v>
      </c>
      <c r="U82" s="174">
        <v>76130</v>
      </c>
      <c r="V82" s="174">
        <v>99860</v>
      </c>
      <c r="W82">
        <v>20.55</v>
      </c>
      <c r="X82">
        <v>20.34</v>
      </c>
      <c r="Y82" s="174">
        <v>2572</v>
      </c>
      <c r="Z82" s="174">
        <v>29070</v>
      </c>
      <c r="AA82">
        <v>107.3</v>
      </c>
      <c r="AB82">
        <v>1.4019999999999999</v>
      </c>
      <c r="AC82">
        <v>73.489999999999995</v>
      </c>
      <c r="AD82">
        <v>1.24</v>
      </c>
      <c r="AE82">
        <v>0.35870000000000002</v>
      </c>
      <c r="AF82" t="s">
        <v>309</v>
      </c>
      <c r="AG82">
        <v>1.78</v>
      </c>
      <c r="AH82" s="174">
        <v>0.88</v>
      </c>
      <c r="AI82" s="174">
        <v>1.05</v>
      </c>
      <c r="AJ82" s="174">
        <v>1.25</v>
      </c>
      <c r="AK82" s="174">
        <v>1.24</v>
      </c>
      <c r="AL82" s="174">
        <v>1.43</v>
      </c>
      <c r="AM82" s="174">
        <v>9.6999999999999993</v>
      </c>
      <c r="AN82">
        <v>1.17</v>
      </c>
      <c r="AO82">
        <v>1.1299999999999999</v>
      </c>
      <c r="AP82" s="174">
        <v>4.05</v>
      </c>
      <c r="AQ82" s="174">
        <v>4.08</v>
      </c>
      <c r="AR82" s="174">
        <v>0.94</v>
      </c>
      <c r="AS82" s="174">
        <v>0.99</v>
      </c>
      <c r="AT82" s="174">
        <v>1.04</v>
      </c>
      <c r="AU82">
        <v>0.96</v>
      </c>
      <c r="AV82">
        <v>1.1000000000000001</v>
      </c>
      <c r="AW82" s="174">
        <v>0.9</v>
      </c>
      <c r="AX82" s="174">
        <v>3.17</v>
      </c>
      <c r="AY82">
        <v>0.18</v>
      </c>
      <c r="AZ82">
        <v>3.11</v>
      </c>
      <c r="BA82">
        <v>0.81</v>
      </c>
      <c r="BB82">
        <v>0.32</v>
      </c>
      <c r="BC82">
        <v>0.71</v>
      </c>
      <c r="BD82" t="s">
        <v>311</v>
      </c>
      <c r="BE82">
        <v>44976.44</v>
      </c>
      <c r="BF82">
        <v>1389428</v>
      </c>
      <c r="BG82">
        <v>477590000</v>
      </c>
      <c r="BH82">
        <v>71521000</v>
      </c>
      <c r="BI82">
        <v>41033.620000000003</v>
      </c>
      <c r="BJ82">
        <v>91086570</v>
      </c>
      <c r="BK82">
        <v>380786.3</v>
      </c>
      <c r="BL82">
        <v>49838.17</v>
      </c>
      <c r="BM82">
        <v>71085900</v>
      </c>
      <c r="BN82">
        <v>60968190</v>
      </c>
      <c r="BO82">
        <v>3252.71</v>
      </c>
      <c r="BP82">
        <v>2698129</v>
      </c>
      <c r="BQ82">
        <v>55998.76</v>
      </c>
      <c r="BR82">
        <v>42335780</v>
      </c>
      <c r="BS82">
        <v>11389.36</v>
      </c>
      <c r="BT82">
        <v>289902.09999999998</v>
      </c>
      <c r="BU82">
        <v>3345044</v>
      </c>
      <c r="BV82">
        <v>4952.75</v>
      </c>
      <c r="BW82">
        <v>291286.7</v>
      </c>
      <c r="BX82">
        <v>42894560</v>
      </c>
      <c r="BY82">
        <v>48040780</v>
      </c>
      <c r="BZ82">
        <v>1237.8499999999999</v>
      </c>
      <c r="CA82">
        <v>12172.43</v>
      </c>
      <c r="CB82">
        <v>109972.5</v>
      </c>
      <c r="CC82">
        <v>2031454</v>
      </c>
      <c r="CD82">
        <v>3876.88</v>
      </c>
      <c r="CE82">
        <v>718598.1</v>
      </c>
      <c r="CF82">
        <v>37651.29</v>
      </c>
      <c r="CG82">
        <v>172929.7</v>
      </c>
      <c r="CH82">
        <v>938870.7</v>
      </c>
      <c r="CI82">
        <v>24306.5</v>
      </c>
      <c r="CJ82">
        <v>6407.65</v>
      </c>
    </row>
    <row r="83" spans="1:88">
      <c r="A83" s="136" t="s">
        <v>244</v>
      </c>
      <c r="B83" t="s">
        <v>249</v>
      </c>
      <c r="D83" s="121">
        <v>44163</v>
      </c>
      <c r="E83" s="122">
        <v>0.65416666666666667</v>
      </c>
      <c r="F83">
        <v>2201</v>
      </c>
      <c r="G83" t="s">
        <v>174</v>
      </c>
      <c r="H83" t="s">
        <v>175</v>
      </c>
      <c r="I83">
        <v>1.617</v>
      </c>
      <c r="J83" s="174">
        <v>48040</v>
      </c>
      <c r="K83" s="174">
        <v>50060</v>
      </c>
      <c r="L83" s="174">
        <v>50580</v>
      </c>
      <c r="M83" s="174">
        <v>2322</v>
      </c>
      <c r="N83" s="174">
        <v>2326</v>
      </c>
      <c r="O83" s="174">
        <v>1969</v>
      </c>
      <c r="P83">
        <v>3378</v>
      </c>
      <c r="Q83">
        <v>3402</v>
      </c>
      <c r="R83" s="174">
        <v>110900</v>
      </c>
      <c r="S83" s="174">
        <v>62700</v>
      </c>
      <c r="T83" s="174">
        <v>107400</v>
      </c>
      <c r="U83" s="174">
        <v>84650</v>
      </c>
      <c r="V83" s="174">
        <v>112400</v>
      </c>
      <c r="W83">
        <v>5.5510000000000002</v>
      </c>
      <c r="X83">
        <v>5.6509999999999998</v>
      </c>
      <c r="Y83" s="174">
        <v>2875</v>
      </c>
      <c r="Z83" s="174">
        <v>26990</v>
      </c>
      <c r="AA83">
        <v>110.2</v>
      </c>
      <c r="AB83" s="173">
        <v>0.21410000000000001</v>
      </c>
      <c r="AC83">
        <v>24.88</v>
      </c>
      <c r="AD83">
        <v>0.249</v>
      </c>
      <c r="AE83">
        <v>0.13189999999999999</v>
      </c>
      <c r="AF83" t="s">
        <v>309</v>
      </c>
      <c r="AG83">
        <v>0.66</v>
      </c>
      <c r="AH83" s="174">
        <v>1.31</v>
      </c>
      <c r="AI83" s="174">
        <v>0.46</v>
      </c>
      <c r="AJ83" s="174">
        <v>0.43</v>
      </c>
      <c r="AK83" s="174">
        <v>2.2400000000000002</v>
      </c>
      <c r="AL83" s="174">
        <v>0.15</v>
      </c>
      <c r="AM83" s="174">
        <v>8.17</v>
      </c>
      <c r="AN83">
        <v>2.02</v>
      </c>
      <c r="AO83">
        <v>0.43</v>
      </c>
      <c r="AP83" s="174">
        <v>3.92</v>
      </c>
      <c r="AQ83" s="174">
        <v>6.23</v>
      </c>
      <c r="AR83" s="174">
        <v>0.63</v>
      </c>
      <c r="AS83" s="174">
        <v>2.87</v>
      </c>
      <c r="AT83" s="174">
        <v>0.35</v>
      </c>
      <c r="AU83">
        <v>4.55</v>
      </c>
      <c r="AV83">
        <v>0.48</v>
      </c>
      <c r="AW83" s="174">
        <v>0.55000000000000004</v>
      </c>
      <c r="AX83" s="174">
        <v>0.91</v>
      </c>
      <c r="AY83">
        <v>0.05</v>
      </c>
      <c r="AZ83" s="173">
        <v>4.92</v>
      </c>
      <c r="BA83">
        <v>0.77</v>
      </c>
      <c r="BB83">
        <v>2.68</v>
      </c>
      <c r="BC83">
        <v>1.84</v>
      </c>
      <c r="BD83" t="s">
        <v>311</v>
      </c>
      <c r="BE83">
        <v>52733.13</v>
      </c>
      <c r="BF83">
        <v>2446900</v>
      </c>
      <c r="BG83">
        <v>830406000</v>
      </c>
      <c r="BH83">
        <v>123967600</v>
      </c>
      <c r="BI83">
        <v>22634.73</v>
      </c>
      <c r="BJ83">
        <v>48945200</v>
      </c>
      <c r="BK83">
        <v>297288.2</v>
      </c>
      <c r="BL83">
        <v>50824.86</v>
      </c>
      <c r="BM83">
        <v>71135430</v>
      </c>
      <c r="BN83">
        <v>102778000</v>
      </c>
      <c r="BO83">
        <v>5662.41</v>
      </c>
      <c r="BP83">
        <v>4404352</v>
      </c>
      <c r="BQ83">
        <v>93296.3</v>
      </c>
      <c r="BR83">
        <v>70189350</v>
      </c>
      <c r="BS83">
        <v>17068.25</v>
      </c>
      <c r="BT83">
        <v>440320.7</v>
      </c>
      <c r="BU83">
        <v>4928475</v>
      </c>
      <c r="BV83">
        <v>2005.35</v>
      </c>
      <c r="BW83">
        <v>120287.2</v>
      </c>
      <c r="BX83">
        <v>70644150</v>
      </c>
      <c r="BY83">
        <v>67964100</v>
      </c>
      <c r="BZ83">
        <v>1766.06</v>
      </c>
      <c r="CA83">
        <v>17279.2</v>
      </c>
      <c r="CB83">
        <v>160171.5</v>
      </c>
      <c r="CC83">
        <v>3040464</v>
      </c>
      <c r="CD83">
        <v>912.26</v>
      </c>
      <c r="CE83">
        <v>1022231</v>
      </c>
      <c r="CF83">
        <v>62546.69</v>
      </c>
      <c r="CG83">
        <v>83315.710000000006</v>
      </c>
      <c r="CH83">
        <v>1317770</v>
      </c>
      <c r="CI83">
        <v>7865.83</v>
      </c>
      <c r="CJ83">
        <v>3356.79</v>
      </c>
    </row>
    <row r="84" spans="1:88">
      <c r="A84" s="136" t="s">
        <v>290</v>
      </c>
      <c r="B84" t="s">
        <v>295</v>
      </c>
      <c r="D84" s="121">
        <v>44163</v>
      </c>
      <c r="E84" s="122">
        <v>0.75416666666666676</v>
      </c>
      <c r="F84">
        <v>2502</v>
      </c>
      <c r="G84" t="s">
        <v>174</v>
      </c>
      <c r="H84" t="s">
        <v>175</v>
      </c>
      <c r="I84">
        <v>0.84719999999999995</v>
      </c>
      <c r="J84" s="174">
        <v>54550</v>
      </c>
      <c r="K84" s="174">
        <v>58960</v>
      </c>
      <c r="L84" s="174">
        <v>59490</v>
      </c>
      <c r="M84" s="174">
        <v>1124</v>
      </c>
      <c r="N84" s="174">
        <v>1170</v>
      </c>
      <c r="O84" s="174">
        <v>1064</v>
      </c>
      <c r="P84">
        <v>828.4</v>
      </c>
      <c r="Q84">
        <v>875.3</v>
      </c>
      <c r="R84" s="174">
        <v>109400</v>
      </c>
      <c r="S84" s="174">
        <v>58480</v>
      </c>
      <c r="T84" s="174">
        <v>107100</v>
      </c>
      <c r="U84" s="174">
        <v>81850</v>
      </c>
      <c r="V84" s="174">
        <v>111200</v>
      </c>
      <c r="W84">
        <v>13.5</v>
      </c>
      <c r="X84">
        <v>13.85</v>
      </c>
      <c r="Y84" s="174">
        <v>857.4</v>
      </c>
      <c r="Z84" s="174">
        <v>1535</v>
      </c>
      <c r="AA84">
        <v>30.82</v>
      </c>
      <c r="AB84">
        <v>0.43109999999999998</v>
      </c>
      <c r="AC84">
        <v>27.88</v>
      </c>
      <c r="AD84">
        <v>0.46529999999999999</v>
      </c>
      <c r="AE84">
        <v>0.76229999999999998</v>
      </c>
      <c r="AF84" t="s">
        <v>309</v>
      </c>
      <c r="AG84">
        <v>1.32</v>
      </c>
      <c r="AH84" s="174">
        <v>0.91</v>
      </c>
      <c r="AI84" s="174">
        <v>0.48</v>
      </c>
      <c r="AJ84" s="174">
        <v>0.64</v>
      </c>
      <c r="AK84" s="174">
        <v>0.77</v>
      </c>
      <c r="AL84" s="174">
        <v>0.9</v>
      </c>
      <c r="AM84" s="174">
        <v>9.69</v>
      </c>
      <c r="AN84">
        <v>1.49</v>
      </c>
      <c r="AO84">
        <v>0.52</v>
      </c>
      <c r="AP84" s="174">
        <v>4.18</v>
      </c>
      <c r="AQ84" s="174">
        <v>3.08</v>
      </c>
      <c r="AR84" s="174">
        <v>0.23</v>
      </c>
      <c r="AS84" s="174">
        <v>0.93</v>
      </c>
      <c r="AT84" s="174">
        <v>0.62</v>
      </c>
      <c r="AU84">
        <v>1.1299999999999999</v>
      </c>
      <c r="AV84">
        <v>1.01</v>
      </c>
      <c r="AW84" s="174">
        <v>1</v>
      </c>
      <c r="AX84" s="174">
        <v>2.69</v>
      </c>
      <c r="AY84">
        <v>0.34</v>
      </c>
      <c r="AZ84">
        <v>1.25</v>
      </c>
      <c r="BA84">
        <v>1.07</v>
      </c>
      <c r="BB84">
        <v>1.1599999999999999</v>
      </c>
      <c r="BC84">
        <v>0.75</v>
      </c>
      <c r="BD84" t="s">
        <v>311</v>
      </c>
      <c r="BE84">
        <v>21219.03</v>
      </c>
      <c r="BF84">
        <v>2035501</v>
      </c>
      <c r="BG84">
        <v>747789800</v>
      </c>
      <c r="BH84">
        <v>111477300</v>
      </c>
      <c r="BI84">
        <v>8034.68</v>
      </c>
      <c r="BJ84">
        <v>18830870</v>
      </c>
      <c r="BK84">
        <v>116480</v>
      </c>
      <c r="BL84">
        <v>9219.8799999999992</v>
      </c>
      <c r="BM84">
        <v>14563090</v>
      </c>
      <c r="BN84">
        <v>73159460</v>
      </c>
      <c r="BO84">
        <v>3870.65</v>
      </c>
      <c r="BP84">
        <v>3358292</v>
      </c>
      <c r="BQ84">
        <v>66092.789999999994</v>
      </c>
      <c r="BR84">
        <v>53111150</v>
      </c>
      <c r="BS84">
        <v>12501.39</v>
      </c>
      <c r="BT84">
        <v>317268.8</v>
      </c>
      <c r="BU84">
        <v>3768532</v>
      </c>
      <c r="BV84">
        <v>3571.97</v>
      </c>
      <c r="BW84">
        <v>223840.6</v>
      </c>
      <c r="BX84">
        <v>16110140</v>
      </c>
      <c r="BY84">
        <v>2779178</v>
      </c>
      <c r="BZ84">
        <v>1353.79</v>
      </c>
      <c r="CA84">
        <v>13411.71</v>
      </c>
      <c r="CB84">
        <v>105002.7</v>
      </c>
      <c r="CC84">
        <v>557282.6</v>
      </c>
      <c r="CD84">
        <v>1364.16</v>
      </c>
      <c r="CE84">
        <v>795157.4</v>
      </c>
      <c r="CF84">
        <v>42245.52</v>
      </c>
      <c r="CG84">
        <v>72609.600000000006</v>
      </c>
      <c r="CH84">
        <v>1013389</v>
      </c>
      <c r="CI84">
        <v>10452.870000000001</v>
      </c>
      <c r="CJ84">
        <v>14626.05</v>
      </c>
    </row>
    <row r="85" spans="1:88">
      <c r="A85" s="136" t="s">
        <v>246</v>
      </c>
      <c r="B85" t="s">
        <v>251</v>
      </c>
      <c r="D85" s="121">
        <v>44163</v>
      </c>
      <c r="E85" s="122">
        <v>0.65763888888888888</v>
      </c>
      <c r="F85">
        <v>2202</v>
      </c>
      <c r="G85" t="s">
        <v>174</v>
      </c>
      <c r="H85" t="s">
        <v>175</v>
      </c>
      <c r="I85">
        <v>0.87070000000000003</v>
      </c>
      <c r="J85" s="174">
        <v>55180</v>
      </c>
      <c r="K85" s="174">
        <v>64620</v>
      </c>
      <c r="L85" s="174">
        <v>65240</v>
      </c>
      <c r="M85">
        <v>447.3</v>
      </c>
      <c r="N85">
        <v>480.7</v>
      </c>
      <c r="O85">
        <v>486.2</v>
      </c>
      <c r="P85">
        <v>716.4</v>
      </c>
      <c r="Q85">
        <v>771.8</v>
      </c>
      <c r="R85" s="174">
        <v>105700</v>
      </c>
      <c r="S85" s="174">
        <v>56210</v>
      </c>
      <c r="T85" s="174">
        <v>110100</v>
      </c>
      <c r="U85" s="174">
        <v>78220</v>
      </c>
      <c r="V85" s="174">
        <v>115700</v>
      </c>
      <c r="W85">
        <v>0.91059999999999997</v>
      </c>
      <c r="X85">
        <v>0.97689999999999999</v>
      </c>
      <c r="Y85" s="174">
        <v>951.4</v>
      </c>
      <c r="Z85">
        <v>724.3</v>
      </c>
      <c r="AA85">
        <v>28.66</v>
      </c>
      <c r="AB85" s="173">
        <v>0.12130000000000001</v>
      </c>
      <c r="AC85">
        <v>23.38</v>
      </c>
      <c r="AD85">
        <v>0.1206</v>
      </c>
      <c r="AE85">
        <v>0.50980000000000003</v>
      </c>
      <c r="AF85" t="s">
        <v>309</v>
      </c>
      <c r="AG85">
        <v>7.95</v>
      </c>
      <c r="AH85" s="174">
        <v>2.78</v>
      </c>
      <c r="AI85" s="174">
        <v>8.1999999999999993</v>
      </c>
      <c r="AJ85" s="174">
        <v>7.67</v>
      </c>
      <c r="AK85">
        <v>0.71</v>
      </c>
      <c r="AL85">
        <v>8.07</v>
      </c>
      <c r="AM85">
        <v>6.96</v>
      </c>
      <c r="AN85">
        <v>2.0499999999999998</v>
      </c>
      <c r="AO85">
        <v>7.2</v>
      </c>
      <c r="AP85" s="174">
        <v>2.23</v>
      </c>
      <c r="AQ85" s="174">
        <v>4.84</v>
      </c>
      <c r="AR85" s="174">
        <v>8.14</v>
      </c>
      <c r="AS85" s="174">
        <v>2.42</v>
      </c>
      <c r="AT85" s="174">
        <v>7.79</v>
      </c>
      <c r="AU85">
        <v>11.98</v>
      </c>
      <c r="AV85">
        <v>9.24</v>
      </c>
      <c r="AW85" s="174">
        <v>7.38</v>
      </c>
      <c r="AX85">
        <v>2.41</v>
      </c>
      <c r="AY85">
        <v>8.2799999999999994</v>
      </c>
      <c r="AZ85" s="173">
        <v>15.53</v>
      </c>
      <c r="BA85">
        <v>8.49</v>
      </c>
      <c r="BB85">
        <v>11.13</v>
      </c>
      <c r="BC85">
        <v>8.3000000000000007</v>
      </c>
      <c r="BD85" t="s">
        <v>311</v>
      </c>
      <c r="BE85">
        <v>30218.09</v>
      </c>
      <c r="BF85">
        <v>3016502</v>
      </c>
      <c r="BG85">
        <v>1135581000</v>
      </c>
      <c r="BH85">
        <v>169442000</v>
      </c>
      <c r="BI85">
        <v>4692.0200000000004</v>
      </c>
      <c r="BJ85">
        <v>10731390</v>
      </c>
      <c r="BK85">
        <v>79149.77</v>
      </c>
      <c r="BL85">
        <v>11708.43</v>
      </c>
      <c r="BM85">
        <v>17933770</v>
      </c>
      <c r="BN85">
        <v>104985700</v>
      </c>
      <c r="BO85">
        <v>5449</v>
      </c>
      <c r="BP85">
        <v>4784156</v>
      </c>
      <c r="BQ85">
        <v>92534.8</v>
      </c>
      <c r="BR85">
        <v>76579820</v>
      </c>
      <c r="BS85">
        <v>18321.64</v>
      </c>
      <c r="BT85">
        <v>472242.9</v>
      </c>
      <c r="BU85">
        <v>5244561</v>
      </c>
      <c r="BV85">
        <v>354.45</v>
      </c>
      <c r="BW85">
        <v>23269.88</v>
      </c>
      <c r="BX85">
        <v>24782640</v>
      </c>
      <c r="BY85">
        <v>1953421</v>
      </c>
      <c r="BZ85">
        <v>1860.14</v>
      </c>
      <c r="CA85">
        <v>18820.419999999998</v>
      </c>
      <c r="CB85">
        <v>143814.1</v>
      </c>
      <c r="CC85">
        <v>706667.6</v>
      </c>
      <c r="CD85">
        <v>571.13</v>
      </c>
      <c r="CE85">
        <v>1064288</v>
      </c>
      <c r="CF85">
        <v>64793.61</v>
      </c>
      <c r="CG85">
        <v>81060.7</v>
      </c>
      <c r="CH85">
        <v>1333648</v>
      </c>
      <c r="CI85">
        <v>4498.99</v>
      </c>
      <c r="CJ85">
        <v>12834.02</v>
      </c>
    </row>
    <row r="86" spans="1:88">
      <c r="A86" s="136" t="s">
        <v>292</v>
      </c>
      <c r="B86" t="s">
        <v>297</v>
      </c>
      <c r="D86" s="121">
        <v>44163</v>
      </c>
      <c r="E86" s="122">
        <v>0.75763888888888886</v>
      </c>
      <c r="F86">
        <v>2503</v>
      </c>
      <c r="G86" t="s">
        <v>174</v>
      </c>
      <c r="H86" t="s">
        <v>175</v>
      </c>
      <c r="I86">
        <v>0.90139999999999998</v>
      </c>
      <c r="J86" s="174">
        <v>54890</v>
      </c>
      <c r="K86" s="174">
        <v>58600</v>
      </c>
      <c r="L86" s="174">
        <v>59440</v>
      </c>
      <c r="M86" s="174">
        <v>1183</v>
      </c>
      <c r="N86" s="174">
        <v>1222</v>
      </c>
      <c r="O86" s="174">
        <v>1435</v>
      </c>
      <c r="P86">
        <v>836.1</v>
      </c>
      <c r="Q86">
        <v>862</v>
      </c>
      <c r="R86" s="174">
        <v>108700</v>
      </c>
      <c r="S86" s="174">
        <v>60420</v>
      </c>
      <c r="T86" s="174">
        <v>105900</v>
      </c>
      <c r="U86" s="174">
        <v>82680</v>
      </c>
      <c r="V86" s="174">
        <v>109700</v>
      </c>
      <c r="W86">
        <v>20.09</v>
      </c>
      <c r="X86">
        <v>20.45</v>
      </c>
      <c r="Y86" s="174">
        <v>1195</v>
      </c>
      <c r="Z86" s="174">
        <v>7349</v>
      </c>
      <c r="AA86">
        <v>29.11</v>
      </c>
      <c r="AB86">
        <v>0.90590000000000004</v>
      </c>
      <c r="AC86">
        <v>41.73</v>
      </c>
      <c r="AD86">
        <v>0.57630000000000003</v>
      </c>
      <c r="AE86">
        <v>2.0230000000000001</v>
      </c>
      <c r="AF86" t="s">
        <v>309</v>
      </c>
      <c r="AG86">
        <v>1.1200000000000001</v>
      </c>
      <c r="AH86" s="174">
        <v>1.64</v>
      </c>
      <c r="AI86" s="174">
        <v>0.39</v>
      </c>
      <c r="AJ86" s="174">
        <v>0.32</v>
      </c>
      <c r="AK86" s="174">
        <v>2.21</v>
      </c>
      <c r="AL86" s="174">
        <v>0.42</v>
      </c>
      <c r="AM86" s="174">
        <v>8.8800000000000008</v>
      </c>
      <c r="AN86">
        <v>2.34</v>
      </c>
      <c r="AO86">
        <v>0.2</v>
      </c>
      <c r="AP86" s="174">
        <v>3.79</v>
      </c>
      <c r="AQ86" s="174">
        <v>2.2000000000000002</v>
      </c>
      <c r="AR86" s="174">
        <v>0.46</v>
      </c>
      <c r="AS86" s="174">
        <v>1.72</v>
      </c>
      <c r="AT86" s="174">
        <v>0.05</v>
      </c>
      <c r="AU86">
        <v>1.9</v>
      </c>
      <c r="AV86">
        <v>0.48</v>
      </c>
      <c r="AW86" s="174">
        <v>0.2</v>
      </c>
      <c r="AX86" s="174">
        <v>2.57</v>
      </c>
      <c r="AY86">
        <v>0.57999999999999996</v>
      </c>
      <c r="AZ86">
        <v>0.63</v>
      </c>
      <c r="BA86">
        <v>0.47</v>
      </c>
      <c r="BB86">
        <v>0.35</v>
      </c>
      <c r="BC86">
        <v>0.35</v>
      </c>
      <c r="BD86" t="s">
        <v>311</v>
      </c>
      <c r="BE86">
        <v>21461.67</v>
      </c>
      <c r="BF86">
        <v>2027573</v>
      </c>
      <c r="BG86">
        <v>706773400</v>
      </c>
      <c r="BH86">
        <v>105936700</v>
      </c>
      <c r="BI86">
        <v>8371.57</v>
      </c>
      <c r="BJ86">
        <v>18712900</v>
      </c>
      <c r="BK86">
        <v>154135.6</v>
      </c>
      <c r="BL86">
        <v>9210.98</v>
      </c>
      <c r="BM86">
        <v>13651640</v>
      </c>
      <c r="BN86">
        <v>71470100</v>
      </c>
      <c r="BO86">
        <v>3959.57</v>
      </c>
      <c r="BP86">
        <v>3155830</v>
      </c>
      <c r="BQ86">
        <v>66087.55</v>
      </c>
      <c r="BR86">
        <v>49811890</v>
      </c>
      <c r="BS86">
        <v>12377.59</v>
      </c>
      <c r="BT86">
        <v>312030.59999999998</v>
      </c>
      <c r="BU86">
        <v>3583961</v>
      </c>
      <c r="BV86">
        <v>5260.65</v>
      </c>
      <c r="BW86">
        <v>313875.90000000002</v>
      </c>
      <c r="BX86">
        <v>21362660</v>
      </c>
      <c r="BY86">
        <v>13091110</v>
      </c>
      <c r="BZ86">
        <v>1341.56</v>
      </c>
      <c r="CA86">
        <v>13091.75</v>
      </c>
      <c r="CB86">
        <v>104095.3</v>
      </c>
      <c r="CC86">
        <v>521878.3</v>
      </c>
      <c r="CD86">
        <v>2676.95</v>
      </c>
      <c r="CE86">
        <v>761220.7</v>
      </c>
      <c r="CF86">
        <v>40291.57</v>
      </c>
      <c r="CG86">
        <v>104027.1</v>
      </c>
      <c r="CH86">
        <v>976590</v>
      </c>
      <c r="CI86">
        <v>12249.69</v>
      </c>
      <c r="CJ86">
        <v>37308.269999999997</v>
      </c>
    </row>
    <row r="87" spans="1:88">
      <c r="A87" s="136" t="s">
        <v>248</v>
      </c>
      <c r="B87" t="s">
        <v>253</v>
      </c>
      <c r="D87" s="121">
        <v>44163</v>
      </c>
      <c r="E87" s="122">
        <v>0.66180555555555554</v>
      </c>
      <c r="F87">
        <v>2203</v>
      </c>
      <c r="G87" t="s">
        <v>174</v>
      </c>
      <c r="H87" t="s">
        <v>175</v>
      </c>
      <c r="I87">
        <v>0.73819999999999997</v>
      </c>
      <c r="J87" s="174">
        <v>56010</v>
      </c>
      <c r="K87" s="174">
        <v>59650</v>
      </c>
      <c r="L87" s="174">
        <v>60490</v>
      </c>
      <c r="M87">
        <v>262</v>
      </c>
      <c r="N87">
        <v>272.60000000000002</v>
      </c>
      <c r="O87">
        <v>456.8</v>
      </c>
      <c r="P87">
        <v>550.70000000000005</v>
      </c>
      <c r="Q87">
        <v>558.9</v>
      </c>
      <c r="R87" s="174">
        <v>104900</v>
      </c>
      <c r="S87" s="174">
        <v>55510</v>
      </c>
      <c r="T87" s="174">
        <v>101300</v>
      </c>
      <c r="U87" s="174">
        <v>78290</v>
      </c>
      <c r="V87" s="174">
        <v>106500</v>
      </c>
      <c r="W87">
        <v>3.0499999999999999E-2</v>
      </c>
      <c r="X87" s="173">
        <v>7.4000000000000003E-3</v>
      </c>
      <c r="Y87" s="174">
        <v>1057</v>
      </c>
      <c r="Z87">
        <v>122.3</v>
      </c>
      <c r="AA87">
        <v>25.27</v>
      </c>
      <c r="AB87" s="173">
        <v>2.0899999999999998E-2</v>
      </c>
      <c r="AC87">
        <v>22.56</v>
      </c>
      <c r="AD87" s="173">
        <v>2.9600000000000001E-2</v>
      </c>
      <c r="AE87">
        <v>0.99609999999999999</v>
      </c>
      <c r="AF87" t="s">
        <v>309</v>
      </c>
      <c r="AG87">
        <v>1.65</v>
      </c>
      <c r="AH87" s="174">
        <v>1.1399999999999999</v>
      </c>
      <c r="AI87" s="174">
        <v>0.21</v>
      </c>
      <c r="AJ87" s="174">
        <v>0.53</v>
      </c>
      <c r="AK87">
        <v>5.93</v>
      </c>
      <c r="AL87">
        <v>0.42</v>
      </c>
      <c r="AM87">
        <v>10.31</v>
      </c>
      <c r="AN87">
        <v>1.74</v>
      </c>
      <c r="AO87">
        <v>1.0900000000000001</v>
      </c>
      <c r="AP87" s="174">
        <v>4.29</v>
      </c>
      <c r="AQ87" s="174">
        <v>5.16</v>
      </c>
      <c r="AR87" s="174">
        <v>1.1399999999999999</v>
      </c>
      <c r="AS87" s="174">
        <v>1.63</v>
      </c>
      <c r="AT87" s="174">
        <v>0.83</v>
      </c>
      <c r="AU87">
        <v>55.37</v>
      </c>
      <c r="AV87" s="173">
        <v>71.47</v>
      </c>
      <c r="AW87" s="174">
        <v>0.12</v>
      </c>
      <c r="AX87">
        <v>2.19</v>
      </c>
      <c r="AY87">
        <v>0.27</v>
      </c>
      <c r="AZ87" s="173">
        <v>18.84</v>
      </c>
      <c r="BA87">
        <v>0.85</v>
      </c>
      <c r="BB87" s="173">
        <v>3.44</v>
      </c>
      <c r="BC87">
        <v>0.57999999999999996</v>
      </c>
      <c r="BD87" t="s">
        <v>311</v>
      </c>
      <c r="BE87">
        <v>28457.919999999998</v>
      </c>
      <c r="BF87">
        <v>3193735</v>
      </c>
      <c r="BG87">
        <v>1162746000</v>
      </c>
      <c r="BH87">
        <v>174221200</v>
      </c>
      <c r="BI87">
        <v>2870.39</v>
      </c>
      <c r="BJ87">
        <v>6759249</v>
      </c>
      <c r="BK87">
        <v>74030.14</v>
      </c>
      <c r="BL87">
        <v>9427.83</v>
      </c>
      <c r="BM87">
        <v>14716840</v>
      </c>
      <c r="BN87">
        <v>103440700</v>
      </c>
      <c r="BO87">
        <v>5613.52</v>
      </c>
      <c r="BP87">
        <v>4881128</v>
      </c>
      <c r="BQ87">
        <v>96598.47</v>
      </c>
      <c r="BR87">
        <v>78179930</v>
      </c>
      <c r="BS87">
        <v>19105.97</v>
      </c>
      <c r="BT87">
        <v>467853.5</v>
      </c>
      <c r="BU87">
        <v>5791930</v>
      </c>
      <c r="BV87">
        <v>13.7</v>
      </c>
      <c r="BW87">
        <v>1849.03</v>
      </c>
      <c r="BX87">
        <v>30511560</v>
      </c>
      <c r="BY87">
        <v>327015.2</v>
      </c>
      <c r="BZ87">
        <v>1869.4</v>
      </c>
      <c r="CA87">
        <v>18369.25</v>
      </c>
      <c r="CB87">
        <v>157014.70000000001</v>
      </c>
      <c r="CC87">
        <v>683512</v>
      </c>
      <c r="CD87">
        <v>188.52</v>
      </c>
      <c r="CE87">
        <v>1178974</v>
      </c>
      <c r="CF87">
        <v>70672.13</v>
      </c>
      <c r="CG87">
        <v>87137.15</v>
      </c>
      <c r="CH87">
        <v>1478236</v>
      </c>
      <c r="CI87">
        <v>2305.42</v>
      </c>
      <c r="CJ87">
        <v>27847.45</v>
      </c>
    </row>
    <row r="88" spans="1:88">
      <c r="A88" s="136" t="s">
        <v>294</v>
      </c>
      <c r="B88" t="s">
        <v>299</v>
      </c>
      <c r="D88" s="121">
        <v>44163</v>
      </c>
      <c r="E88" s="122">
        <v>0.76111111111111107</v>
      </c>
      <c r="F88">
        <v>2504</v>
      </c>
      <c r="G88" t="s">
        <v>174</v>
      </c>
      <c r="H88" t="s">
        <v>175</v>
      </c>
      <c r="I88">
        <v>0.84889999999999999</v>
      </c>
      <c r="J88" s="174">
        <v>51940</v>
      </c>
      <c r="K88" s="174">
        <v>55660</v>
      </c>
      <c r="L88" s="174">
        <v>56260</v>
      </c>
      <c r="M88" s="174">
        <v>1157</v>
      </c>
      <c r="N88" s="174">
        <v>1189</v>
      </c>
      <c r="O88" s="174">
        <v>1538</v>
      </c>
      <c r="P88">
        <v>819</v>
      </c>
      <c r="Q88">
        <v>841.4</v>
      </c>
      <c r="R88" s="174">
        <v>113700</v>
      </c>
      <c r="S88" s="174">
        <v>56970</v>
      </c>
      <c r="T88" s="174">
        <v>101400</v>
      </c>
      <c r="U88" s="174">
        <v>78410</v>
      </c>
      <c r="V88" s="174">
        <v>105400</v>
      </c>
      <c r="W88">
        <v>20.07</v>
      </c>
      <c r="X88">
        <v>20.34</v>
      </c>
      <c r="Y88" s="174">
        <v>1176</v>
      </c>
      <c r="Z88" s="174">
        <v>7952</v>
      </c>
      <c r="AA88">
        <v>31.06</v>
      </c>
      <c r="AB88">
        <v>0.91869999999999996</v>
      </c>
      <c r="AC88">
        <v>94.81</v>
      </c>
      <c r="AD88">
        <v>0.52969999999999995</v>
      </c>
      <c r="AE88">
        <v>2.629</v>
      </c>
      <c r="AF88" t="s">
        <v>309</v>
      </c>
      <c r="AG88">
        <v>0.44</v>
      </c>
      <c r="AH88" s="174">
        <v>1.77</v>
      </c>
      <c r="AI88" s="174">
        <v>0.69</v>
      </c>
      <c r="AJ88" s="174">
        <v>0.92</v>
      </c>
      <c r="AK88" s="174">
        <v>2.2799999999999998</v>
      </c>
      <c r="AL88" s="174">
        <v>0.48</v>
      </c>
      <c r="AM88" s="174">
        <v>1.71</v>
      </c>
      <c r="AN88">
        <v>2.62</v>
      </c>
      <c r="AO88">
        <v>0.93</v>
      </c>
      <c r="AP88" s="174">
        <v>7.83</v>
      </c>
      <c r="AQ88" s="174">
        <v>1.24</v>
      </c>
      <c r="AR88" s="174">
        <v>0.56000000000000005</v>
      </c>
      <c r="AS88" s="174">
        <v>1.51</v>
      </c>
      <c r="AT88" s="174">
        <v>0.28000000000000003</v>
      </c>
      <c r="AU88">
        <v>1.79</v>
      </c>
      <c r="AV88">
        <v>0.38</v>
      </c>
      <c r="AW88" s="174">
        <v>0.55000000000000004</v>
      </c>
      <c r="AX88" s="174">
        <v>12.59</v>
      </c>
      <c r="AY88">
        <v>0.75</v>
      </c>
      <c r="AZ88">
        <v>1.87</v>
      </c>
      <c r="BA88">
        <v>0.4</v>
      </c>
      <c r="BB88">
        <v>0.79</v>
      </c>
      <c r="BC88">
        <v>0.2</v>
      </c>
      <c r="BD88" t="s">
        <v>311</v>
      </c>
      <c r="BE88">
        <v>20032.91</v>
      </c>
      <c r="BF88">
        <v>1894225</v>
      </c>
      <c r="BG88">
        <v>665046700</v>
      </c>
      <c r="BH88">
        <v>99338490</v>
      </c>
      <c r="BI88">
        <v>8078.05</v>
      </c>
      <c r="BJ88">
        <v>18033260</v>
      </c>
      <c r="BK88">
        <v>152136</v>
      </c>
      <c r="BL88">
        <v>8909.67</v>
      </c>
      <c r="BM88">
        <v>13216900</v>
      </c>
      <c r="BN88">
        <v>68610940</v>
      </c>
      <c r="BO88">
        <v>3686.16</v>
      </c>
      <c r="BP88">
        <v>2993789</v>
      </c>
      <c r="BQ88">
        <v>61886.69</v>
      </c>
      <c r="BR88">
        <v>47420620</v>
      </c>
      <c r="BS88">
        <v>12221.18</v>
      </c>
      <c r="BT88">
        <v>290267.7</v>
      </c>
      <c r="BU88">
        <v>3550363</v>
      </c>
      <c r="BV88">
        <v>5190.6099999999997</v>
      </c>
      <c r="BW88">
        <v>309235.90000000002</v>
      </c>
      <c r="BX88">
        <v>20820760</v>
      </c>
      <c r="BY88">
        <v>12985170</v>
      </c>
      <c r="BZ88">
        <v>1301.56</v>
      </c>
      <c r="CA88">
        <v>12139.91</v>
      </c>
      <c r="CB88">
        <v>102477.4</v>
      </c>
      <c r="CC88">
        <v>548167.4</v>
      </c>
      <c r="CD88">
        <v>2686.96</v>
      </c>
      <c r="CE88">
        <v>753683.4</v>
      </c>
      <c r="CF88">
        <v>39611.910000000003</v>
      </c>
      <c r="CG88">
        <v>234000.8</v>
      </c>
      <c r="CH88">
        <v>965056.4</v>
      </c>
      <c r="CI88">
        <v>11203.15</v>
      </c>
      <c r="CJ88">
        <v>47889.01</v>
      </c>
    </row>
    <row r="89" spans="1:88">
      <c r="A89" s="136" t="s">
        <v>250</v>
      </c>
      <c r="B89" t="s">
        <v>255</v>
      </c>
      <c r="D89" s="121">
        <v>44163</v>
      </c>
      <c r="E89" s="122">
        <v>0.66527777777777775</v>
      </c>
      <c r="F89">
        <v>2204</v>
      </c>
      <c r="G89" t="s">
        <v>174</v>
      </c>
      <c r="H89" t="s">
        <v>175</v>
      </c>
      <c r="I89">
        <v>0.7218</v>
      </c>
      <c r="J89" s="174">
        <v>55060</v>
      </c>
      <c r="K89" s="174">
        <v>58490</v>
      </c>
      <c r="L89" s="174">
        <v>59320</v>
      </c>
      <c r="M89">
        <v>303</v>
      </c>
      <c r="N89">
        <v>317.3</v>
      </c>
      <c r="O89">
        <v>452.9</v>
      </c>
      <c r="P89">
        <v>569.9</v>
      </c>
      <c r="Q89">
        <v>573.29999999999995</v>
      </c>
      <c r="R89" s="174">
        <v>103600</v>
      </c>
      <c r="S89" s="174">
        <v>55630</v>
      </c>
      <c r="T89" s="174">
        <v>99910</v>
      </c>
      <c r="U89" s="174">
        <v>77100</v>
      </c>
      <c r="V89" s="174">
        <v>105200</v>
      </c>
      <c r="W89">
        <v>1.5699999999999999E-2</v>
      </c>
      <c r="X89" s="173">
        <v>-2.8E-3</v>
      </c>
      <c r="Y89" s="174">
        <v>936.7</v>
      </c>
      <c r="Z89">
        <v>184.4</v>
      </c>
      <c r="AA89">
        <v>27.69</v>
      </c>
      <c r="AB89" s="173">
        <v>1.9300000000000001E-2</v>
      </c>
      <c r="AC89">
        <v>45.97</v>
      </c>
      <c r="AD89">
        <v>4.4699999999999997E-2</v>
      </c>
      <c r="AE89">
        <v>1.419</v>
      </c>
      <c r="AF89" t="s">
        <v>309</v>
      </c>
      <c r="AG89">
        <v>0.83</v>
      </c>
      <c r="AH89" s="174">
        <v>0.96</v>
      </c>
      <c r="AI89" s="174">
        <v>1.36</v>
      </c>
      <c r="AJ89" s="174">
        <v>2</v>
      </c>
      <c r="AK89">
        <v>4.51</v>
      </c>
      <c r="AL89">
        <v>2.31</v>
      </c>
      <c r="AM89">
        <v>11.14</v>
      </c>
      <c r="AN89">
        <v>2.37</v>
      </c>
      <c r="AO89">
        <v>1.59</v>
      </c>
      <c r="AP89" s="174">
        <v>4.01</v>
      </c>
      <c r="AQ89" s="174">
        <v>1.03</v>
      </c>
      <c r="AR89" s="174">
        <v>1.74</v>
      </c>
      <c r="AS89" s="174">
        <v>1.95</v>
      </c>
      <c r="AT89" s="174">
        <v>1.3</v>
      </c>
      <c r="AU89">
        <v>63.74</v>
      </c>
      <c r="AV89" s="173" t="s">
        <v>310</v>
      </c>
      <c r="AW89" s="174">
        <v>1.73</v>
      </c>
      <c r="AX89">
        <v>3.34</v>
      </c>
      <c r="AY89">
        <v>0.51</v>
      </c>
      <c r="AZ89" s="173">
        <v>3.7</v>
      </c>
      <c r="BA89">
        <v>1.71</v>
      </c>
      <c r="BB89">
        <v>2.88</v>
      </c>
      <c r="BC89">
        <v>0.91</v>
      </c>
      <c r="BD89" t="s">
        <v>311</v>
      </c>
      <c r="BE89">
        <v>28115.09</v>
      </c>
      <c r="BF89">
        <v>3151127</v>
      </c>
      <c r="BG89">
        <v>1151652000</v>
      </c>
      <c r="BH89">
        <v>172566500</v>
      </c>
      <c r="BI89">
        <v>3330.5</v>
      </c>
      <c r="BJ89">
        <v>7941773</v>
      </c>
      <c r="BK89">
        <v>73848.179999999993</v>
      </c>
      <c r="BL89">
        <v>9784.7099999999991</v>
      </c>
      <c r="BM89">
        <v>15219210</v>
      </c>
      <c r="BN89">
        <v>102523600</v>
      </c>
      <c r="BO89">
        <v>5647.96</v>
      </c>
      <c r="BP89">
        <v>4861921</v>
      </c>
      <c r="BQ89">
        <v>95473.54</v>
      </c>
      <c r="BR89">
        <v>77993780</v>
      </c>
      <c r="BS89">
        <v>19176.07</v>
      </c>
      <c r="BT89">
        <v>469501.1</v>
      </c>
      <c r="BU89">
        <v>5851262</v>
      </c>
      <c r="BV89">
        <v>7.78</v>
      </c>
      <c r="BW89">
        <v>1614.18</v>
      </c>
      <c r="BX89">
        <v>27322860</v>
      </c>
      <c r="BY89">
        <v>493781.1</v>
      </c>
      <c r="BZ89">
        <v>1825.32</v>
      </c>
      <c r="CA89">
        <v>18192.73</v>
      </c>
      <c r="CB89">
        <v>157975.29999999999</v>
      </c>
      <c r="CC89">
        <v>753390.9</v>
      </c>
      <c r="CD89">
        <v>181.86</v>
      </c>
      <c r="CE89">
        <v>1183719</v>
      </c>
      <c r="CF89">
        <v>71346.27</v>
      </c>
      <c r="CG89">
        <v>178202.8</v>
      </c>
      <c r="CH89">
        <v>1486791</v>
      </c>
      <c r="CI89">
        <v>2769.96</v>
      </c>
      <c r="CJ89">
        <v>39850.230000000003</v>
      </c>
    </row>
    <row r="90" spans="1:88">
      <c r="A90" s="136" t="s">
        <v>296</v>
      </c>
      <c r="B90" t="s">
        <v>301</v>
      </c>
      <c r="D90" s="121">
        <v>44163</v>
      </c>
      <c r="E90" s="122">
        <v>0.76527777777777783</v>
      </c>
      <c r="F90">
        <v>2505</v>
      </c>
      <c r="G90" t="s">
        <v>174</v>
      </c>
      <c r="H90" t="s">
        <v>175</v>
      </c>
      <c r="I90">
        <v>1.5129999999999999</v>
      </c>
      <c r="J90">
        <v>7564</v>
      </c>
      <c r="K90">
        <v>8094</v>
      </c>
      <c r="L90">
        <v>8155</v>
      </c>
      <c r="M90" s="174">
        <v>1273</v>
      </c>
      <c r="N90" s="174">
        <v>1276</v>
      </c>
      <c r="O90" s="174">
        <v>1204</v>
      </c>
      <c r="P90">
        <v>65.03</v>
      </c>
      <c r="Q90">
        <v>68.25</v>
      </c>
      <c r="R90" s="174">
        <v>190200</v>
      </c>
      <c r="S90" s="174">
        <v>105800</v>
      </c>
      <c r="T90" s="174">
        <v>182500</v>
      </c>
      <c r="U90" s="174">
        <v>145400</v>
      </c>
      <c r="V90" s="174">
        <v>191400</v>
      </c>
      <c r="W90">
        <v>1.931</v>
      </c>
      <c r="X90">
        <v>1.8620000000000001</v>
      </c>
      <c r="Y90" s="174">
        <v>255.9</v>
      </c>
      <c r="Z90" s="174">
        <v>1919</v>
      </c>
      <c r="AA90">
        <v>158.30000000000001</v>
      </c>
      <c r="AB90" s="173">
        <v>2.3900000000000001E-2</v>
      </c>
      <c r="AC90">
        <v>3.6539999999999999</v>
      </c>
      <c r="AD90">
        <v>0.88270000000000004</v>
      </c>
      <c r="AE90">
        <v>2.6800000000000001E-2</v>
      </c>
      <c r="AF90" t="s">
        <v>309</v>
      </c>
      <c r="AG90">
        <v>0.9</v>
      </c>
      <c r="AH90">
        <v>0.18</v>
      </c>
      <c r="AI90">
        <v>1.23</v>
      </c>
      <c r="AJ90">
        <v>1.2</v>
      </c>
      <c r="AK90" s="174">
        <v>2.38</v>
      </c>
      <c r="AL90" s="174">
        <v>1.19</v>
      </c>
      <c r="AM90" s="174">
        <v>9.0399999999999991</v>
      </c>
      <c r="AN90">
        <v>2.3199999999999998</v>
      </c>
      <c r="AO90">
        <v>3.35</v>
      </c>
      <c r="AP90" s="174">
        <v>4.32</v>
      </c>
      <c r="AQ90" s="174">
        <v>2.6</v>
      </c>
      <c r="AR90" s="174">
        <v>0.87</v>
      </c>
      <c r="AS90" s="174">
        <v>0.56999999999999995</v>
      </c>
      <c r="AT90" s="174">
        <v>1.1399999999999999</v>
      </c>
      <c r="AU90">
        <v>5.33</v>
      </c>
      <c r="AV90">
        <v>1.28</v>
      </c>
      <c r="AW90" s="174">
        <v>1.0900000000000001</v>
      </c>
      <c r="AX90" s="174">
        <v>2.65</v>
      </c>
      <c r="AY90">
        <v>0.6</v>
      </c>
      <c r="AZ90" s="173">
        <v>6.08</v>
      </c>
      <c r="BA90">
        <v>2.2200000000000002</v>
      </c>
      <c r="BB90">
        <v>1.53</v>
      </c>
      <c r="BC90">
        <v>1.71</v>
      </c>
      <c r="BD90" t="s">
        <v>311</v>
      </c>
      <c r="BE90">
        <v>33615.42</v>
      </c>
      <c r="BF90">
        <v>259139.6</v>
      </c>
      <c r="BG90">
        <v>91432950</v>
      </c>
      <c r="BH90">
        <v>13612320</v>
      </c>
      <c r="BI90">
        <v>8348.2099999999991</v>
      </c>
      <c r="BJ90">
        <v>18293560</v>
      </c>
      <c r="BK90">
        <v>121907.7</v>
      </c>
      <c r="BL90">
        <v>765.6</v>
      </c>
      <c r="BM90">
        <v>1640019</v>
      </c>
      <c r="BN90">
        <v>117843600</v>
      </c>
      <c r="BO90">
        <v>6427.2</v>
      </c>
      <c r="BP90">
        <v>5096330</v>
      </c>
      <c r="BQ90">
        <v>107807.4</v>
      </c>
      <c r="BR90">
        <v>81422360</v>
      </c>
      <c r="BS90">
        <v>11478.34</v>
      </c>
      <c r="BT90">
        <v>293892.3</v>
      </c>
      <c r="BU90">
        <v>3356823</v>
      </c>
      <c r="BV90">
        <v>469.64</v>
      </c>
      <c r="BW90">
        <v>27651.25</v>
      </c>
      <c r="BX90">
        <v>4283802</v>
      </c>
      <c r="BY90">
        <v>3218750</v>
      </c>
      <c r="BZ90">
        <v>1231.18</v>
      </c>
      <c r="CA90">
        <v>12330.31</v>
      </c>
      <c r="CB90">
        <v>92524.54</v>
      </c>
      <c r="CC90">
        <v>2521597</v>
      </c>
      <c r="CD90">
        <v>124.08</v>
      </c>
      <c r="CE90">
        <v>724651.5</v>
      </c>
      <c r="CF90">
        <v>40013.39</v>
      </c>
      <c r="CG90">
        <v>8690.84</v>
      </c>
      <c r="CH90">
        <v>941143.1</v>
      </c>
      <c r="CI90">
        <v>17596.28</v>
      </c>
      <c r="CJ90">
        <v>532.61</v>
      </c>
    </row>
    <row r="91" spans="1:88">
      <c r="A91" s="136" t="s">
        <v>252</v>
      </c>
      <c r="B91" t="s">
        <v>257</v>
      </c>
      <c r="D91" s="121">
        <v>44163</v>
      </c>
      <c r="E91" s="122">
        <v>0.6694444444444444</v>
      </c>
      <c r="F91">
        <v>2205</v>
      </c>
      <c r="G91" t="s">
        <v>174</v>
      </c>
      <c r="H91" t="s">
        <v>175</v>
      </c>
      <c r="I91">
        <v>0.53869999999999996</v>
      </c>
      <c r="J91">
        <v>3044</v>
      </c>
      <c r="K91">
        <v>3261</v>
      </c>
      <c r="L91">
        <v>3299</v>
      </c>
      <c r="M91">
        <v>238.7</v>
      </c>
      <c r="N91">
        <v>247.9</v>
      </c>
      <c r="O91">
        <v>281.10000000000002</v>
      </c>
      <c r="P91">
        <v>35.159999999999997</v>
      </c>
      <c r="Q91">
        <v>39.72</v>
      </c>
      <c r="R91" s="174">
        <v>184200</v>
      </c>
      <c r="S91" s="174">
        <v>99020</v>
      </c>
      <c r="T91" s="174">
        <v>175500</v>
      </c>
      <c r="U91" s="174">
        <v>138300</v>
      </c>
      <c r="V91" s="174">
        <v>185300</v>
      </c>
      <c r="W91">
        <v>1.7100000000000001E-2</v>
      </c>
      <c r="X91" s="173">
        <v>-1.5E-3</v>
      </c>
      <c r="Y91">
        <v>175.6</v>
      </c>
      <c r="Z91">
        <v>289.39999999999998</v>
      </c>
      <c r="AA91">
        <v>142.5</v>
      </c>
      <c r="AB91" s="173">
        <v>4.8999999999999998E-3</v>
      </c>
      <c r="AC91">
        <v>2.5609999999999999</v>
      </c>
      <c r="AD91" s="173">
        <v>-2.7000000000000001E-3</v>
      </c>
      <c r="AE91" s="173">
        <v>8.3000000000000001E-3</v>
      </c>
      <c r="AF91" t="s">
        <v>309</v>
      </c>
      <c r="AG91">
        <v>1.44</v>
      </c>
      <c r="AH91">
        <v>1.63</v>
      </c>
      <c r="AI91">
        <v>3.26</v>
      </c>
      <c r="AJ91">
        <v>3.59</v>
      </c>
      <c r="AK91">
        <v>5.76</v>
      </c>
      <c r="AL91">
        <v>1.2</v>
      </c>
      <c r="AM91">
        <v>11.1</v>
      </c>
      <c r="AN91">
        <v>8.19</v>
      </c>
      <c r="AO91">
        <v>11.28</v>
      </c>
      <c r="AP91" s="174">
        <v>4.78</v>
      </c>
      <c r="AQ91" s="174">
        <v>2.46</v>
      </c>
      <c r="AR91" s="174">
        <v>1.55</v>
      </c>
      <c r="AS91" s="174">
        <v>1.39</v>
      </c>
      <c r="AT91" s="174">
        <v>1.34</v>
      </c>
      <c r="AU91">
        <v>19.559999999999999</v>
      </c>
      <c r="AV91" s="173" t="s">
        <v>310</v>
      </c>
      <c r="AW91">
        <v>1.6</v>
      </c>
      <c r="AX91">
        <v>3.11</v>
      </c>
      <c r="AY91">
        <v>0.54</v>
      </c>
      <c r="AZ91" s="173">
        <v>59.43</v>
      </c>
      <c r="BA91">
        <v>4.68</v>
      </c>
      <c r="BB91" s="173">
        <v>56.6</v>
      </c>
      <c r="BC91" s="173">
        <v>37.46</v>
      </c>
      <c r="BD91" t="s">
        <v>311</v>
      </c>
      <c r="BE91">
        <v>20261.05</v>
      </c>
      <c r="BF91">
        <v>169531.2</v>
      </c>
      <c r="BG91">
        <v>61778080</v>
      </c>
      <c r="BH91">
        <v>9235610</v>
      </c>
      <c r="BI91">
        <v>2556.98</v>
      </c>
      <c r="BJ91">
        <v>5974240</v>
      </c>
      <c r="BK91">
        <v>44800.38</v>
      </c>
      <c r="BL91">
        <v>754.49</v>
      </c>
      <c r="BM91">
        <v>2077798</v>
      </c>
      <c r="BN91">
        <v>177519000</v>
      </c>
      <c r="BO91">
        <v>9780.2800000000007</v>
      </c>
      <c r="BP91">
        <v>8216558</v>
      </c>
      <c r="BQ91">
        <v>166687.79999999999</v>
      </c>
      <c r="BR91">
        <v>132157000</v>
      </c>
      <c r="BS91">
        <v>18660.96</v>
      </c>
      <c r="BT91">
        <v>456517.8</v>
      </c>
      <c r="BU91">
        <v>5628016</v>
      </c>
      <c r="BV91">
        <v>8.15</v>
      </c>
      <c r="BW91">
        <v>1583.82</v>
      </c>
      <c r="BX91">
        <v>4928973</v>
      </c>
      <c r="BY91">
        <v>753269.4</v>
      </c>
      <c r="BZ91">
        <v>1855.33</v>
      </c>
      <c r="CA91">
        <v>17706.18</v>
      </c>
      <c r="CB91">
        <v>152494.79999999999</v>
      </c>
      <c r="CC91">
        <v>3740288</v>
      </c>
      <c r="CD91">
        <v>113.71</v>
      </c>
      <c r="CE91">
        <v>1148234</v>
      </c>
      <c r="CF91">
        <v>73110.34</v>
      </c>
      <c r="CG91">
        <v>9659.32</v>
      </c>
      <c r="CH91">
        <v>1455309</v>
      </c>
      <c r="CI91">
        <v>1326.02</v>
      </c>
      <c r="CJ91">
        <v>317.79000000000002</v>
      </c>
    </row>
    <row r="92" spans="1:88">
      <c r="A92" s="136" t="s">
        <v>298</v>
      </c>
      <c r="B92" t="s">
        <v>303</v>
      </c>
      <c r="D92" s="121">
        <v>44163</v>
      </c>
      <c r="E92" s="122">
        <v>0.76874999999999993</v>
      </c>
      <c r="F92">
        <v>2506</v>
      </c>
      <c r="G92" t="s">
        <v>174</v>
      </c>
      <c r="H92" t="s">
        <v>175</v>
      </c>
      <c r="I92">
        <v>0.25619999999999998</v>
      </c>
      <c r="J92">
        <v>808.5</v>
      </c>
      <c r="K92">
        <v>871</v>
      </c>
      <c r="L92">
        <v>905</v>
      </c>
      <c r="M92">
        <v>216</v>
      </c>
      <c r="N92">
        <v>225.5</v>
      </c>
      <c r="O92">
        <v>147.30000000000001</v>
      </c>
      <c r="P92">
        <v>80.849999999999994</v>
      </c>
      <c r="Q92">
        <v>94.24</v>
      </c>
      <c r="R92" s="174">
        <v>207900</v>
      </c>
      <c r="S92" s="174">
        <v>109900</v>
      </c>
      <c r="T92" s="174">
        <v>199600</v>
      </c>
      <c r="U92" s="174">
        <v>156500</v>
      </c>
      <c r="V92" s="174">
        <v>210000</v>
      </c>
      <c r="W92">
        <v>0.74970000000000003</v>
      </c>
      <c r="X92">
        <v>0.77739999999999998</v>
      </c>
      <c r="Y92">
        <v>52.92</v>
      </c>
      <c r="Z92">
        <v>855</v>
      </c>
      <c r="AA92">
        <v>78.42</v>
      </c>
      <c r="AB92" s="173">
        <v>0.1152</v>
      </c>
      <c r="AC92">
        <v>3.8519999999999999</v>
      </c>
      <c r="AD92" s="173">
        <v>1.95E-2</v>
      </c>
      <c r="AE92">
        <v>0.14599999999999999</v>
      </c>
      <c r="AF92" t="s">
        <v>309</v>
      </c>
      <c r="AG92">
        <v>1.1499999999999999</v>
      </c>
      <c r="AH92">
        <v>1.85</v>
      </c>
      <c r="AI92">
        <v>0.5</v>
      </c>
      <c r="AJ92">
        <v>0.44</v>
      </c>
      <c r="AK92">
        <v>6.19</v>
      </c>
      <c r="AL92">
        <v>0.42</v>
      </c>
      <c r="AM92">
        <v>10.31</v>
      </c>
      <c r="AN92">
        <v>8.61</v>
      </c>
      <c r="AO92">
        <v>4.55</v>
      </c>
      <c r="AP92" s="174">
        <v>4.1500000000000004</v>
      </c>
      <c r="AQ92" s="174">
        <v>0.19</v>
      </c>
      <c r="AR92" s="174">
        <v>0.14000000000000001</v>
      </c>
      <c r="AS92" s="174">
        <v>0.3</v>
      </c>
      <c r="AT92" s="174">
        <v>0.39</v>
      </c>
      <c r="AU92">
        <v>10.42</v>
      </c>
      <c r="AV92">
        <v>0.87</v>
      </c>
      <c r="AW92">
        <v>0.54</v>
      </c>
      <c r="AX92">
        <v>3.02</v>
      </c>
      <c r="AY92">
        <v>0.7</v>
      </c>
      <c r="AZ92" s="173">
        <v>6.97</v>
      </c>
      <c r="BA92">
        <v>1.84</v>
      </c>
      <c r="BB92" s="173">
        <v>6.93</v>
      </c>
      <c r="BC92">
        <v>2.46</v>
      </c>
      <c r="BD92" t="s">
        <v>311</v>
      </c>
      <c r="BE92">
        <v>6501.65</v>
      </c>
      <c r="BF92">
        <v>30668.32</v>
      </c>
      <c r="BG92">
        <v>10956980</v>
      </c>
      <c r="BH92">
        <v>1682961</v>
      </c>
      <c r="BI92">
        <v>1575.7</v>
      </c>
      <c r="BJ92">
        <v>3609206</v>
      </c>
      <c r="BK92">
        <v>16623.73</v>
      </c>
      <c r="BL92">
        <v>1024.52</v>
      </c>
      <c r="BM92">
        <v>2232598</v>
      </c>
      <c r="BN92">
        <v>140691500</v>
      </c>
      <c r="BO92">
        <v>7394.36</v>
      </c>
      <c r="BP92">
        <v>6205616</v>
      </c>
      <c r="BQ92">
        <v>128414.1</v>
      </c>
      <c r="BR92">
        <v>99476020</v>
      </c>
      <c r="BS92">
        <v>12707.13</v>
      </c>
      <c r="BT92">
        <v>320989.5</v>
      </c>
      <c r="BU92">
        <v>3737618</v>
      </c>
      <c r="BV92">
        <v>202.6</v>
      </c>
      <c r="BW92">
        <v>13478.23</v>
      </c>
      <c r="BX92">
        <v>986888.5</v>
      </c>
      <c r="BY92">
        <v>1565162</v>
      </c>
      <c r="BZ92">
        <v>1371.93</v>
      </c>
      <c r="CA92">
        <v>13676.76</v>
      </c>
      <c r="CB92">
        <v>104417.3</v>
      </c>
      <c r="CC92">
        <v>1409818</v>
      </c>
      <c r="CD92">
        <v>407.42</v>
      </c>
      <c r="CE92">
        <v>788056.4</v>
      </c>
      <c r="CF92">
        <v>45169.54</v>
      </c>
      <c r="CG92">
        <v>9959.5499999999993</v>
      </c>
      <c r="CH92">
        <v>989343.1</v>
      </c>
      <c r="CI92">
        <v>1343.42</v>
      </c>
      <c r="CJ92">
        <v>2784.04</v>
      </c>
    </row>
    <row r="93" spans="1:88">
      <c r="A93" s="136" t="s">
        <v>254</v>
      </c>
      <c r="B93" t="s">
        <v>259</v>
      </c>
      <c r="D93" s="121">
        <v>44163</v>
      </c>
      <c r="E93" s="122">
        <v>0.67291666666666661</v>
      </c>
      <c r="F93">
        <v>2206</v>
      </c>
      <c r="G93" t="s">
        <v>174</v>
      </c>
      <c r="H93" t="s">
        <v>175</v>
      </c>
      <c r="I93" s="173">
        <v>0.1154</v>
      </c>
      <c r="J93">
        <v>680.7</v>
      </c>
      <c r="K93">
        <v>717.6</v>
      </c>
      <c r="L93">
        <v>742.9</v>
      </c>
      <c r="M93" s="173">
        <v>1.855</v>
      </c>
      <c r="N93">
        <v>2.04</v>
      </c>
      <c r="O93">
        <v>28.92</v>
      </c>
      <c r="P93">
        <v>40.5</v>
      </c>
      <c r="Q93">
        <v>44.45</v>
      </c>
      <c r="R93" s="174">
        <v>188500</v>
      </c>
      <c r="S93" s="174">
        <v>100900</v>
      </c>
      <c r="T93" s="174">
        <v>182800</v>
      </c>
      <c r="U93" s="174">
        <v>141800</v>
      </c>
      <c r="V93" s="174">
        <v>192800</v>
      </c>
      <c r="W93" s="173">
        <v>6.7999999999999996E-3</v>
      </c>
      <c r="X93" s="173">
        <v>-7.3000000000000001E-3</v>
      </c>
      <c r="Y93">
        <v>46.32</v>
      </c>
      <c r="Z93" s="173">
        <v>0.63560000000000005</v>
      </c>
      <c r="AA93">
        <v>68.48</v>
      </c>
      <c r="AB93" s="173">
        <v>1.4500000000000001E-2</v>
      </c>
      <c r="AC93">
        <v>2.7949999999999999</v>
      </c>
      <c r="AD93" s="173">
        <v>-7.4000000000000003E-3</v>
      </c>
      <c r="AE93">
        <v>8.3500000000000005E-2</v>
      </c>
      <c r="AF93" t="s">
        <v>309</v>
      </c>
      <c r="AG93" s="173">
        <v>2.4300000000000002</v>
      </c>
      <c r="AH93">
        <v>0.95</v>
      </c>
      <c r="AI93">
        <v>1.07</v>
      </c>
      <c r="AJ93">
        <v>1.46</v>
      </c>
      <c r="AK93" s="173">
        <v>26.09</v>
      </c>
      <c r="AL93">
        <v>2.77</v>
      </c>
      <c r="AM93">
        <v>14.31</v>
      </c>
      <c r="AN93">
        <v>1.67</v>
      </c>
      <c r="AO93">
        <v>4.43</v>
      </c>
      <c r="AP93" s="174">
        <v>4.66</v>
      </c>
      <c r="AQ93" s="174">
        <v>4.4000000000000004</v>
      </c>
      <c r="AR93" s="174">
        <v>0.4</v>
      </c>
      <c r="AS93" s="174">
        <v>0.96</v>
      </c>
      <c r="AT93" s="174">
        <v>0.7</v>
      </c>
      <c r="AU93" s="173">
        <v>63.52</v>
      </c>
      <c r="AV93" s="173">
        <v>32.020000000000003</v>
      </c>
      <c r="AW93">
        <v>0.54</v>
      </c>
      <c r="AX93" s="173">
        <v>8.16</v>
      </c>
      <c r="AY93">
        <v>0.96</v>
      </c>
      <c r="AZ93" s="173">
        <v>38.18</v>
      </c>
      <c r="BA93">
        <v>3.93</v>
      </c>
      <c r="BB93" s="173">
        <v>19.95</v>
      </c>
      <c r="BC93">
        <v>2.2200000000000002</v>
      </c>
      <c r="BD93" t="s">
        <v>311</v>
      </c>
      <c r="BE93">
        <v>4543.05</v>
      </c>
      <c r="BF93">
        <v>37760.44</v>
      </c>
      <c r="BG93">
        <v>13504900</v>
      </c>
      <c r="BH93">
        <v>2066852</v>
      </c>
      <c r="BI93">
        <v>32.22</v>
      </c>
      <c r="BJ93">
        <v>66726.38</v>
      </c>
      <c r="BK93">
        <v>5081.12</v>
      </c>
      <c r="BL93">
        <v>838.94</v>
      </c>
      <c r="BM93">
        <v>2175295</v>
      </c>
      <c r="BN93">
        <v>183073700</v>
      </c>
      <c r="BO93">
        <v>9924.84</v>
      </c>
      <c r="BP93">
        <v>8500599</v>
      </c>
      <c r="BQ93">
        <v>170220.2</v>
      </c>
      <c r="BR93">
        <v>136621800</v>
      </c>
      <c r="BS93">
        <v>18581.23</v>
      </c>
      <c r="BT93">
        <v>460170</v>
      </c>
      <c r="BU93">
        <v>5591738</v>
      </c>
      <c r="BV93">
        <v>4.07</v>
      </c>
      <c r="BW93">
        <v>1436.01</v>
      </c>
      <c r="BX93">
        <v>1292338</v>
      </c>
      <c r="BY93">
        <v>1970.16</v>
      </c>
      <c r="BZ93">
        <v>1820.51</v>
      </c>
      <c r="CA93">
        <v>17975.78</v>
      </c>
      <c r="CB93">
        <v>151971.6</v>
      </c>
      <c r="CC93">
        <v>1791949</v>
      </c>
      <c r="CD93">
        <v>153.34</v>
      </c>
      <c r="CE93">
        <v>1132693</v>
      </c>
      <c r="CF93">
        <v>72623</v>
      </c>
      <c r="CG93">
        <v>10395.370000000001</v>
      </c>
      <c r="CH93">
        <v>1422609</v>
      </c>
      <c r="CI93">
        <v>1162.29</v>
      </c>
      <c r="CJ93">
        <v>2327.65</v>
      </c>
    </row>
    <row r="94" spans="1:88">
      <c r="A94" s="136" t="s">
        <v>300</v>
      </c>
      <c r="B94" t="s">
        <v>305</v>
      </c>
      <c r="D94" s="121">
        <v>44163</v>
      </c>
      <c r="E94" s="122">
        <v>0.7729166666666667</v>
      </c>
      <c r="F94">
        <v>2507</v>
      </c>
      <c r="G94" t="s">
        <v>174</v>
      </c>
      <c r="H94" t="s">
        <v>175</v>
      </c>
      <c r="I94">
        <v>25.32</v>
      </c>
      <c r="J94" s="174">
        <v>17410</v>
      </c>
      <c r="K94" s="174">
        <v>16660</v>
      </c>
      <c r="L94" s="174">
        <v>16860</v>
      </c>
      <c r="M94" s="174">
        <v>16820</v>
      </c>
      <c r="N94" s="174">
        <v>15300</v>
      </c>
      <c r="O94" s="174">
        <v>13620</v>
      </c>
      <c r="P94">
        <v>139.30000000000001</v>
      </c>
      <c r="Q94">
        <v>136.30000000000001</v>
      </c>
      <c r="R94" s="174">
        <v>126700</v>
      </c>
      <c r="S94" s="174">
        <v>79490</v>
      </c>
      <c r="T94" s="174">
        <v>120400</v>
      </c>
      <c r="U94" s="174">
        <v>107500</v>
      </c>
      <c r="V94" s="174">
        <v>124800</v>
      </c>
      <c r="W94">
        <v>19.350000000000001</v>
      </c>
      <c r="X94">
        <v>17.3</v>
      </c>
      <c r="Y94" s="174">
        <v>1432</v>
      </c>
      <c r="Z94" s="174">
        <v>18870</v>
      </c>
      <c r="AA94">
        <v>510.1</v>
      </c>
      <c r="AB94">
        <v>4.726</v>
      </c>
      <c r="AC94">
        <v>4.6079999999999997</v>
      </c>
      <c r="AD94">
        <v>0.503</v>
      </c>
      <c r="AE94">
        <v>8.9599999999999999E-2</v>
      </c>
      <c r="AF94" t="s">
        <v>309</v>
      </c>
      <c r="AG94">
        <v>0.81</v>
      </c>
      <c r="AH94" s="174">
        <v>11.01</v>
      </c>
      <c r="AI94" s="174">
        <v>0.02</v>
      </c>
      <c r="AJ94" s="174">
        <v>0.53</v>
      </c>
      <c r="AK94" s="174">
        <v>10.54</v>
      </c>
      <c r="AL94" s="174">
        <v>0.57999999999999996</v>
      </c>
      <c r="AM94" s="174">
        <v>8.8699999999999992</v>
      </c>
      <c r="AN94">
        <v>11.84</v>
      </c>
      <c r="AO94">
        <v>2.99</v>
      </c>
      <c r="AP94" s="174">
        <v>3.78</v>
      </c>
      <c r="AQ94" s="174">
        <v>10.47</v>
      </c>
      <c r="AR94" s="174">
        <v>0.23</v>
      </c>
      <c r="AS94" s="174">
        <v>10.91</v>
      </c>
      <c r="AT94" s="174">
        <v>0.44</v>
      </c>
      <c r="AU94">
        <v>9.77</v>
      </c>
      <c r="AV94">
        <v>0.36</v>
      </c>
      <c r="AW94" s="174">
        <v>0.51</v>
      </c>
      <c r="AX94" s="174">
        <v>2.46</v>
      </c>
      <c r="AY94">
        <v>0.28999999999999998</v>
      </c>
      <c r="AZ94">
        <v>1</v>
      </c>
      <c r="BA94">
        <v>3.39</v>
      </c>
      <c r="BB94">
        <v>0.36</v>
      </c>
      <c r="BC94">
        <v>5.26</v>
      </c>
      <c r="BD94" t="s">
        <v>311</v>
      </c>
      <c r="BE94">
        <v>472864.3</v>
      </c>
      <c r="BF94">
        <v>482318.9</v>
      </c>
      <c r="BG94">
        <v>159007300</v>
      </c>
      <c r="BH94">
        <v>23772020</v>
      </c>
      <c r="BI94">
        <v>89160.92</v>
      </c>
      <c r="BJ94">
        <v>185234600</v>
      </c>
      <c r="BK94">
        <v>1205567</v>
      </c>
      <c r="BL94">
        <v>1224.54</v>
      </c>
      <c r="BM94">
        <v>2192798</v>
      </c>
      <c r="BN94">
        <v>68729300</v>
      </c>
      <c r="BO94">
        <v>3908.44</v>
      </c>
      <c r="BP94">
        <v>2839687</v>
      </c>
      <c r="BQ94">
        <v>64413.18</v>
      </c>
      <c r="BR94">
        <v>44852050</v>
      </c>
      <c r="BS94">
        <v>9338.67</v>
      </c>
      <c r="BT94">
        <v>257478</v>
      </c>
      <c r="BU94">
        <v>2835369</v>
      </c>
      <c r="BV94">
        <v>3802.39</v>
      </c>
      <c r="BW94">
        <v>210126.9</v>
      </c>
      <c r="BX94">
        <v>20246060</v>
      </c>
      <c r="BY94">
        <v>27737970</v>
      </c>
      <c r="BZ94">
        <v>1070.06</v>
      </c>
      <c r="CA94">
        <v>10983.64</v>
      </c>
      <c r="CB94">
        <v>87420.55</v>
      </c>
      <c r="CC94">
        <v>7677453</v>
      </c>
      <c r="CD94">
        <v>10936.95</v>
      </c>
      <c r="CE94">
        <v>607509</v>
      </c>
      <c r="CF94">
        <v>31307.71</v>
      </c>
      <c r="CG94">
        <v>9178.9599999999991</v>
      </c>
      <c r="CH94">
        <v>793528.6</v>
      </c>
      <c r="CI94">
        <v>8785.7000000000007</v>
      </c>
      <c r="CJ94">
        <v>1389.35</v>
      </c>
    </row>
    <row r="95" spans="1:88">
      <c r="A95" s="136" t="s">
        <v>256</v>
      </c>
      <c r="B95" t="s">
        <v>264</v>
      </c>
      <c r="D95" s="121">
        <v>44163</v>
      </c>
      <c r="E95" s="122">
        <v>0.67708333333333337</v>
      </c>
      <c r="F95">
        <v>2207</v>
      </c>
      <c r="G95" t="s">
        <v>174</v>
      </c>
      <c r="H95" t="s">
        <v>175</v>
      </c>
      <c r="I95">
        <v>13.36</v>
      </c>
      <c r="J95">
        <v>10180</v>
      </c>
      <c r="K95">
        <v>10350</v>
      </c>
      <c r="L95">
        <v>10460</v>
      </c>
      <c r="M95" s="174">
        <v>7406</v>
      </c>
      <c r="N95" s="174">
        <v>7239</v>
      </c>
      <c r="O95" s="174">
        <v>7202</v>
      </c>
      <c r="P95">
        <v>102.5</v>
      </c>
      <c r="Q95">
        <v>102</v>
      </c>
      <c r="R95" s="174">
        <v>156000</v>
      </c>
      <c r="S95" s="174">
        <v>91170</v>
      </c>
      <c r="T95" s="174">
        <v>146800</v>
      </c>
      <c r="U95" s="174">
        <v>122000</v>
      </c>
      <c r="V95" s="174">
        <v>153600</v>
      </c>
      <c r="W95">
        <v>4.8550000000000004</v>
      </c>
      <c r="X95">
        <v>4.798</v>
      </c>
      <c r="Y95" s="174">
        <v>1680</v>
      </c>
      <c r="Z95" s="174">
        <v>10340</v>
      </c>
      <c r="AA95">
        <v>635.4</v>
      </c>
      <c r="AB95">
        <v>0.90349999999999997</v>
      </c>
      <c r="AC95">
        <v>4.1870000000000003</v>
      </c>
      <c r="AD95">
        <v>0.17319999999999999</v>
      </c>
      <c r="AE95">
        <v>5.7000000000000002E-2</v>
      </c>
      <c r="AF95" t="s">
        <v>309</v>
      </c>
      <c r="AG95">
        <v>0.57999999999999996</v>
      </c>
      <c r="AH95">
        <v>4.66</v>
      </c>
      <c r="AI95">
        <v>0.94</v>
      </c>
      <c r="AJ95">
        <v>0.89</v>
      </c>
      <c r="AK95" s="174">
        <v>3.51</v>
      </c>
      <c r="AL95" s="174">
        <v>0.92</v>
      </c>
      <c r="AM95" s="174">
        <v>7.9</v>
      </c>
      <c r="AN95">
        <v>3.28</v>
      </c>
      <c r="AO95">
        <v>2.72</v>
      </c>
      <c r="AP95" s="174">
        <v>2.77</v>
      </c>
      <c r="AQ95" s="174">
        <v>4.66</v>
      </c>
      <c r="AR95" s="174">
        <v>1.56</v>
      </c>
      <c r="AS95" s="174">
        <v>3.63</v>
      </c>
      <c r="AT95" s="174">
        <v>1.35</v>
      </c>
      <c r="AU95">
        <v>7.91</v>
      </c>
      <c r="AV95">
        <v>0.66</v>
      </c>
      <c r="AW95" s="174">
        <v>1</v>
      </c>
      <c r="AX95" s="174">
        <v>2.25</v>
      </c>
      <c r="AY95">
        <v>0.75</v>
      </c>
      <c r="AZ95">
        <v>1.74</v>
      </c>
      <c r="BA95">
        <v>2.16</v>
      </c>
      <c r="BB95">
        <v>5.41</v>
      </c>
      <c r="BC95">
        <v>4.67</v>
      </c>
      <c r="BD95" t="s">
        <v>311</v>
      </c>
      <c r="BE95">
        <v>356647</v>
      </c>
      <c r="BF95">
        <v>435874.6</v>
      </c>
      <c r="BG95">
        <v>141054700</v>
      </c>
      <c r="BH95">
        <v>21078290</v>
      </c>
      <c r="BI95">
        <v>60693.75</v>
      </c>
      <c r="BJ95">
        <v>125192800</v>
      </c>
      <c r="BK95">
        <v>907702.8</v>
      </c>
      <c r="BL95">
        <v>1430.12</v>
      </c>
      <c r="BM95">
        <v>2551440</v>
      </c>
      <c r="BN95">
        <v>120660200</v>
      </c>
      <c r="BO95">
        <v>6926.35</v>
      </c>
      <c r="BP95">
        <v>4944869</v>
      </c>
      <c r="BQ95">
        <v>113093</v>
      </c>
      <c r="BR95">
        <v>78881250</v>
      </c>
      <c r="BS95">
        <v>14357.19</v>
      </c>
      <c r="BT95">
        <v>367666.1</v>
      </c>
      <c r="BU95">
        <v>4051316</v>
      </c>
      <c r="BV95">
        <v>1474.54</v>
      </c>
      <c r="BW95">
        <v>84129.16</v>
      </c>
      <c r="BX95">
        <v>33938570</v>
      </c>
      <c r="BY95">
        <v>21725120</v>
      </c>
      <c r="BZ95">
        <v>1428.24</v>
      </c>
      <c r="CA95">
        <v>14858.67</v>
      </c>
      <c r="CB95">
        <v>117227.2</v>
      </c>
      <c r="CC95">
        <v>12822500</v>
      </c>
      <c r="CD95">
        <v>2972.94</v>
      </c>
      <c r="CE95">
        <v>847724.8</v>
      </c>
      <c r="CF95">
        <v>55965.11</v>
      </c>
      <c r="CG95">
        <v>11646.44</v>
      </c>
      <c r="CH95">
        <v>1120358</v>
      </c>
      <c r="CI95">
        <v>4981.3999999999996</v>
      </c>
      <c r="CJ95">
        <v>1273.4100000000001</v>
      </c>
    </row>
    <row r="96" spans="1:88">
      <c r="A96" s="136" t="s">
        <v>262</v>
      </c>
      <c r="B96" t="s">
        <v>266</v>
      </c>
      <c r="D96" s="121">
        <v>44163</v>
      </c>
      <c r="E96" s="122">
        <v>0.69236111111111109</v>
      </c>
      <c r="F96">
        <v>2401</v>
      </c>
      <c r="G96" t="s">
        <v>174</v>
      </c>
      <c r="H96" t="s">
        <v>175</v>
      </c>
      <c r="I96">
        <v>3.09</v>
      </c>
      <c r="J96" s="174">
        <v>60530</v>
      </c>
      <c r="K96" s="174">
        <v>62580</v>
      </c>
      <c r="L96" s="174">
        <v>63460</v>
      </c>
      <c r="M96" s="174">
        <v>1429</v>
      </c>
      <c r="N96" s="174">
        <v>1414</v>
      </c>
      <c r="O96" s="174">
        <v>1548</v>
      </c>
      <c r="P96">
        <v>1230</v>
      </c>
      <c r="Q96">
        <v>1234</v>
      </c>
      <c r="R96" s="174">
        <v>119000</v>
      </c>
      <c r="S96" s="174">
        <v>64730</v>
      </c>
      <c r="T96" s="174">
        <v>111900</v>
      </c>
      <c r="U96" s="174">
        <v>88980</v>
      </c>
      <c r="V96" s="174">
        <v>117100</v>
      </c>
      <c r="W96">
        <v>4.7300000000000004</v>
      </c>
      <c r="X96">
        <v>4.8860000000000001</v>
      </c>
      <c r="Y96">
        <v>59.35</v>
      </c>
      <c r="Z96" s="174">
        <v>1135</v>
      </c>
      <c r="AA96">
        <v>53.76</v>
      </c>
      <c r="AB96">
        <v>0.62029999999999996</v>
      </c>
      <c r="AC96">
        <v>12.63</v>
      </c>
      <c r="AD96">
        <v>0.78979999999999995</v>
      </c>
      <c r="AE96">
        <v>0.1542</v>
      </c>
      <c r="AF96" t="s">
        <v>309</v>
      </c>
      <c r="AG96">
        <v>1.06</v>
      </c>
      <c r="AH96" s="174">
        <v>2.0499999999999998</v>
      </c>
      <c r="AI96" s="174">
        <v>0.51</v>
      </c>
      <c r="AJ96" s="174">
        <v>0.92</v>
      </c>
      <c r="AK96" s="174">
        <v>2.5299999999999998</v>
      </c>
      <c r="AL96" s="174">
        <v>0.59</v>
      </c>
      <c r="AM96" s="174">
        <v>7.56</v>
      </c>
      <c r="AN96">
        <v>2.7</v>
      </c>
      <c r="AO96">
        <v>0.55000000000000004</v>
      </c>
      <c r="AP96" s="174">
        <v>3.18</v>
      </c>
      <c r="AQ96" s="174">
        <v>2.48</v>
      </c>
      <c r="AR96" s="174">
        <v>0.64</v>
      </c>
      <c r="AS96" s="174">
        <v>1.68</v>
      </c>
      <c r="AT96" s="174">
        <v>0.12</v>
      </c>
      <c r="AU96">
        <v>1.27</v>
      </c>
      <c r="AV96">
        <v>0.67</v>
      </c>
      <c r="AW96">
        <v>0.37</v>
      </c>
      <c r="AX96" s="174">
        <v>1.67</v>
      </c>
      <c r="AY96">
        <v>0.64</v>
      </c>
      <c r="AZ96">
        <v>1.66</v>
      </c>
      <c r="BA96">
        <v>1.24</v>
      </c>
      <c r="BB96">
        <v>1.17</v>
      </c>
      <c r="BC96">
        <v>0.6</v>
      </c>
      <c r="BD96" t="s">
        <v>311</v>
      </c>
      <c r="BE96">
        <v>97551.23</v>
      </c>
      <c r="BF96">
        <v>2609764</v>
      </c>
      <c r="BG96">
        <v>1007240000</v>
      </c>
      <c r="BH96">
        <v>150920100</v>
      </c>
      <c r="BI96">
        <v>11798.44</v>
      </c>
      <c r="BJ96">
        <v>28885870</v>
      </c>
      <c r="BK96">
        <v>201638</v>
      </c>
      <c r="BL96">
        <v>15746.76</v>
      </c>
      <c r="BM96">
        <v>25654790</v>
      </c>
      <c r="BN96">
        <v>94958860</v>
      </c>
      <c r="BO96">
        <v>4949.92</v>
      </c>
      <c r="BP96">
        <v>4450691</v>
      </c>
      <c r="BQ96">
        <v>83015.789999999994</v>
      </c>
      <c r="BR96">
        <v>71010500</v>
      </c>
      <c r="BS96">
        <v>14448.39</v>
      </c>
      <c r="BT96">
        <v>379358.5</v>
      </c>
      <c r="BU96">
        <v>4782380</v>
      </c>
      <c r="BV96">
        <v>1447.13</v>
      </c>
      <c r="BW96">
        <v>101113.8</v>
      </c>
      <c r="BX96">
        <v>1416163</v>
      </c>
      <c r="BY96">
        <v>2460282</v>
      </c>
      <c r="BZ96">
        <v>1474.91</v>
      </c>
      <c r="CA96">
        <v>15224.98</v>
      </c>
      <c r="CB96">
        <v>129214.6</v>
      </c>
      <c r="CC96">
        <v>1196125</v>
      </c>
      <c r="CD96">
        <v>2402.83</v>
      </c>
      <c r="CE96">
        <v>987598.3</v>
      </c>
      <c r="CF96">
        <v>51315.33</v>
      </c>
      <c r="CG96">
        <v>40863.97</v>
      </c>
      <c r="CH96">
        <v>1269986</v>
      </c>
      <c r="CI96">
        <v>21378.33</v>
      </c>
      <c r="CJ96">
        <v>3770.24</v>
      </c>
    </row>
    <row r="97" spans="1:88">
      <c r="A97" s="136" t="s">
        <v>214</v>
      </c>
      <c r="B97" t="s">
        <v>221</v>
      </c>
      <c r="D97" s="121">
        <v>44163</v>
      </c>
      <c r="E97" s="122">
        <v>0.59722222222222221</v>
      </c>
      <c r="F97">
        <v>2101</v>
      </c>
      <c r="G97" t="s">
        <v>174</v>
      </c>
      <c r="H97" t="s">
        <v>175</v>
      </c>
      <c r="I97">
        <v>1.9039999999999999</v>
      </c>
      <c r="J97" s="174">
        <v>54330</v>
      </c>
      <c r="K97" s="174">
        <v>56600</v>
      </c>
      <c r="L97" s="174">
        <v>57180</v>
      </c>
      <c r="M97">
        <v>292.2</v>
      </c>
      <c r="N97">
        <v>298.10000000000002</v>
      </c>
      <c r="O97">
        <v>481.9</v>
      </c>
      <c r="P97">
        <v>693.6</v>
      </c>
      <c r="Q97">
        <v>708.2</v>
      </c>
      <c r="R97" s="174">
        <v>99360</v>
      </c>
      <c r="S97" s="174">
        <v>52250</v>
      </c>
      <c r="T97" s="174">
        <v>94340</v>
      </c>
      <c r="U97" s="174">
        <v>71990</v>
      </c>
      <c r="V97" s="174">
        <v>98970</v>
      </c>
      <c r="W97">
        <v>0.38500000000000001</v>
      </c>
      <c r="X97">
        <v>0.34710000000000002</v>
      </c>
      <c r="Y97">
        <v>48.58</v>
      </c>
      <c r="Z97">
        <v>557.70000000000005</v>
      </c>
      <c r="AA97">
        <v>39.869999999999997</v>
      </c>
      <c r="AB97">
        <v>0.30840000000000001</v>
      </c>
      <c r="AC97">
        <v>4.8369999999999997</v>
      </c>
      <c r="AD97">
        <v>0.16800000000000001</v>
      </c>
      <c r="AE97">
        <v>7.6300000000000007E-2</v>
      </c>
      <c r="AF97" t="s">
        <v>309</v>
      </c>
      <c r="AG97">
        <v>0.19</v>
      </c>
      <c r="AH97" s="174">
        <v>2.12</v>
      </c>
      <c r="AI97" s="174">
        <v>1.03</v>
      </c>
      <c r="AJ97" s="174">
        <v>0.96</v>
      </c>
      <c r="AK97">
        <v>4.38</v>
      </c>
      <c r="AL97">
        <v>0.8</v>
      </c>
      <c r="AM97">
        <v>10.1</v>
      </c>
      <c r="AN97">
        <v>1.57</v>
      </c>
      <c r="AO97">
        <v>1.31</v>
      </c>
      <c r="AP97" s="174">
        <v>4.6100000000000003</v>
      </c>
      <c r="AQ97" s="174">
        <v>0.98</v>
      </c>
      <c r="AR97" s="174">
        <v>1.68</v>
      </c>
      <c r="AS97" s="174">
        <v>2.16</v>
      </c>
      <c r="AT97" s="174">
        <v>1.1599999999999999</v>
      </c>
      <c r="AU97">
        <v>10.28</v>
      </c>
      <c r="AV97">
        <v>1.17</v>
      </c>
      <c r="AW97">
        <v>0.86</v>
      </c>
      <c r="AX97">
        <v>0.79</v>
      </c>
      <c r="AY97">
        <v>1.1200000000000001</v>
      </c>
      <c r="AZ97">
        <v>3.65</v>
      </c>
      <c r="BA97">
        <v>1.75</v>
      </c>
      <c r="BB97">
        <v>2.13</v>
      </c>
      <c r="BC97">
        <v>0.99</v>
      </c>
      <c r="BD97" t="s">
        <v>311</v>
      </c>
      <c r="BE97">
        <v>107082</v>
      </c>
      <c r="BF97">
        <v>3756544</v>
      </c>
      <c r="BG97">
        <v>1620466000</v>
      </c>
      <c r="BH97">
        <v>241880500</v>
      </c>
      <c r="BI97">
        <v>3880.64</v>
      </c>
      <c r="BJ97">
        <v>10850460</v>
      </c>
      <c r="BK97">
        <v>101444.5</v>
      </c>
      <c r="BL97">
        <v>14341.93</v>
      </c>
      <c r="BM97">
        <v>26924600</v>
      </c>
      <c r="BN97">
        <v>127519500</v>
      </c>
      <c r="BO97">
        <v>6409.4</v>
      </c>
      <c r="BP97">
        <v>6675045</v>
      </c>
      <c r="BQ97">
        <v>107717.4</v>
      </c>
      <c r="BR97">
        <v>106703000</v>
      </c>
      <c r="BS97">
        <v>23169.279999999999</v>
      </c>
      <c r="BT97">
        <v>609255.6</v>
      </c>
      <c r="BU97">
        <v>8507308</v>
      </c>
      <c r="BV97">
        <v>190.37</v>
      </c>
      <c r="BW97">
        <v>15051.25</v>
      </c>
      <c r="BX97">
        <v>2062060</v>
      </c>
      <c r="BY97">
        <v>1942905</v>
      </c>
      <c r="BZ97">
        <v>2165.38</v>
      </c>
      <c r="CA97">
        <v>21855.52</v>
      </c>
      <c r="CB97">
        <v>229187.3</v>
      </c>
      <c r="CC97">
        <v>1573785</v>
      </c>
      <c r="CD97">
        <v>2089.0700000000002</v>
      </c>
      <c r="CE97">
        <v>1671800</v>
      </c>
      <c r="CF97">
        <v>100669.2</v>
      </c>
      <c r="CG97">
        <v>26516.43</v>
      </c>
      <c r="CH97">
        <v>2077136</v>
      </c>
      <c r="CI97">
        <v>9018.0499999999993</v>
      </c>
      <c r="CJ97">
        <v>3114.12</v>
      </c>
    </row>
    <row r="98" spans="1:88">
      <c r="A98" s="136" t="s">
        <v>263</v>
      </c>
      <c r="B98" t="s">
        <v>268</v>
      </c>
      <c r="D98" s="121">
        <v>44163</v>
      </c>
      <c r="E98" s="122">
        <v>0.69652777777777775</v>
      </c>
      <c r="F98">
        <v>2402</v>
      </c>
      <c r="G98" t="s">
        <v>174</v>
      </c>
      <c r="H98" t="s">
        <v>175</v>
      </c>
      <c r="I98">
        <v>3.3340000000000001</v>
      </c>
      <c r="J98" s="174">
        <v>52460</v>
      </c>
      <c r="K98" s="174">
        <v>55160</v>
      </c>
      <c r="L98" s="174">
        <v>55840</v>
      </c>
      <c r="M98" s="174">
        <v>4274</v>
      </c>
      <c r="N98" s="174">
        <v>4421</v>
      </c>
      <c r="O98" s="174">
        <v>3167</v>
      </c>
      <c r="P98">
        <v>3522</v>
      </c>
      <c r="Q98">
        <v>3591</v>
      </c>
      <c r="R98" s="174">
        <v>111600</v>
      </c>
      <c r="S98" s="174">
        <v>58720</v>
      </c>
      <c r="T98" s="174">
        <v>107200</v>
      </c>
      <c r="U98" s="174">
        <v>83270</v>
      </c>
      <c r="V98" s="174">
        <v>111700</v>
      </c>
      <c r="W98">
        <v>15.55</v>
      </c>
      <c r="X98">
        <v>15.91</v>
      </c>
      <c r="Y98" s="174">
        <v>482.2</v>
      </c>
      <c r="Z98" s="174">
        <v>5471</v>
      </c>
      <c r="AA98">
        <v>54.88</v>
      </c>
      <c r="AB98" s="173">
        <v>0.1923</v>
      </c>
      <c r="AC98">
        <v>79.78</v>
      </c>
      <c r="AD98">
        <v>1.744</v>
      </c>
      <c r="AE98">
        <v>1.544</v>
      </c>
      <c r="AF98" t="s">
        <v>309</v>
      </c>
      <c r="AG98">
        <v>1.05</v>
      </c>
      <c r="AH98" s="174">
        <v>2.2999999999999998</v>
      </c>
      <c r="AI98" s="174">
        <v>0.73</v>
      </c>
      <c r="AJ98" s="174">
        <v>0.8</v>
      </c>
      <c r="AK98" s="174">
        <v>2.97</v>
      </c>
      <c r="AL98" s="174">
        <v>1.06</v>
      </c>
      <c r="AM98" s="174">
        <v>6.9</v>
      </c>
      <c r="AN98">
        <v>3.18</v>
      </c>
      <c r="AO98">
        <v>0.89</v>
      </c>
      <c r="AP98" s="174">
        <v>3.07</v>
      </c>
      <c r="AQ98" s="174">
        <v>2.5499999999999998</v>
      </c>
      <c r="AR98" s="174">
        <v>1.19</v>
      </c>
      <c r="AS98" s="174">
        <v>2.41</v>
      </c>
      <c r="AT98" s="174">
        <v>0.84</v>
      </c>
      <c r="AU98">
        <v>2.86</v>
      </c>
      <c r="AV98">
        <v>1.1399999999999999</v>
      </c>
      <c r="AW98" s="174">
        <v>0.83</v>
      </c>
      <c r="AX98" s="174">
        <v>1.88</v>
      </c>
      <c r="AY98">
        <v>0.91</v>
      </c>
      <c r="AZ98" s="173">
        <v>3.6</v>
      </c>
      <c r="BA98">
        <v>1.1499999999999999</v>
      </c>
      <c r="BB98">
        <v>1.0900000000000001</v>
      </c>
      <c r="BC98">
        <v>0.92</v>
      </c>
      <c r="BD98" t="s">
        <v>311</v>
      </c>
      <c r="BE98">
        <v>99608.13</v>
      </c>
      <c r="BF98">
        <v>2459951</v>
      </c>
      <c r="BG98">
        <v>840284500</v>
      </c>
      <c r="BH98">
        <v>125705200</v>
      </c>
      <c r="BI98">
        <v>38349.629999999997</v>
      </c>
      <c r="BJ98">
        <v>85433780</v>
      </c>
      <c r="BK98">
        <v>432421.4</v>
      </c>
      <c r="BL98">
        <v>48761.08</v>
      </c>
      <c r="BM98">
        <v>68924220</v>
      </c>
      <c r="BN98">
        <v>93516250</v>
      </c>
      <c r="BO98">
        <v>4884.33</v>
      </c>
      <c r="BP98">
        <v>4036762</v>
      </c>
      <c r="BQ98">
        <v>84499.61</v>
      </c>
      <c r="BR98">
        <v>64110940</v>
      </c>
      <c r="BS98">
        <v>15717.11</v>
      </c>
      <c r="BT98">
        <v>398295.6</v>
      </c>
      <c r="BU98">
        <v>4526685</v>
      </c>
      <c r="BV98">
        <v>5170.24</v>
      </c>
      <c r="BW98">
        <v>308640.8</v>
      </c>
      <c r="BX98">
        <v>10883390</v>
      </c>
      <c r="BY98">
        <v>12450370</v>
      </c>
      <c r="BZ98">
        <v>1611.97</v>
      </c>
      <c r="CA98">
        <v>15726.31</v>
      </c>
      <c r="CB98">
        <v>125841.7</v>
      </c>
      <c r="CC98">
        <v>1189163</v>
      </c>
      <c r="CD98">
        <v>754.1</v>
      </c>
      <c r="CE98">
        <v>931113.9</v>
      </c>
      <c r="CF98">
        <v>49125.89</v>
      </c>
      <c r="CG98">
        <v>243265.5</v>
      </c>
      <c r="CH98">
        <v>1199370</v>
      </c>
      <c r="CI98">
        <v>43173.72</v>
      </c>
      <c r="CJ98">
        <v>34980.11</v>
      </c>
    </row>
    <row r="99" spans="1:88">
      <c r="A99" s="136" t="s">
        <v>217</v>
      </c>
      <c r="B99" t="s">
        <v>223</v>
      </c>
      <c r="D99" s="121">
        <v>44163</v>
      </c>
      <c r="E99" s="122">
        <v>0.60069444444444442</v>
      </c>
      <c r="F99">
        <v>2102</v>
      </c>
      <c r="G99" t="s">
        <v>174</v>
      </c>
      <c r="H99" t="s">
        <v>175</v>
      </c>
      <c r="I99">
        <v>2.129</v>
      </c>
      <c r="J99" s="174">
        <v>53600</v>
      </c>
      <c r="K99" s="174">
        <v>55940</v>
      </c>
      <c r="L99" s="174">
        <v>56490</v>
      </c>
      <c r="M99" s="174">
        <v>1100</v>
      </c>
      <c r="N99" s="174">
        <v>1123</v>
      </c>
      <c r="O99" s="174">
        <v>1073</v>
      </c>
      <c r="P99">
        <v>2057</v>
      </c>
      <c r="Q99">
        <v>2082</v>
      </c>
      <c r="R99" s="174">
        <v>105400</v>
      </c>
      <c r="S99" s="174">
        <v>55220</v>
      </c>
      <c r="T99" s="174">
        <v>101300</v>
      </c>
      <c r="U99" s="174">
        <v>77760</v>
      </c>
      <c r="V99" s="174">
        <v>106100</v>
      </c>
      <c r="W99">
        <v>3.976</v>
      </c>
      <c r="X99">
        <v>4.1929999999999996</v>
      </c>
      <c r="Y99" s="174">
        <v>448.8</v>
      </c>
      <c r="Z99" s="174">
        <v>4290</v>
      </c>
      <c r="AA99">
        <v>44.7</v>
      </c>
      <c r="AB99" s="173">
        <v>8.3699999999999997E-2</v>
      </c>
      <c r="AC99">
        <v>23</v>
      </c>
      <c r="AD99">
        <v>0.44309999999999999</v>
      </c>
      <c r="AE99">
        <v>0.76329999999999998</v>
      </c>
      <c r="AF99" t="s">
        <v>309</v>
      </c>
      <c r="AG99">
        <v>1.49</v>
      </c>
      <c r="AH99" s="174">
        <v>0.63</v>
      </c>
      <c r="AI99" s="174">
        <v>0.95</v>
      </c>
      <c r="AJ99" s="174">
        <v>0.92</v>
      </c>
      <c r="AK99" s="174">
        <v>1.67</v>
      </c>
      <c r="AL99" s="174">
        <v>1.08</v>
      </c>
      <c r="AM99" s="174">
        <v>7.76</v>
      </c>
      <c r="AN99">
        <v>1.06</v>
      </c>
      <c r="AO99">
        <v>0.64</v>
      </c>
      <c r="AP99" s="174">
        <v>2.77</v>
      </c>
      <c r="AQ99" s="174">
        <v>3.78</v>
      </c>
      <c r="AR99" s="174">
        <v>1.2</v>
      </c>
      <c r="AS99" s="174">
        <v>1.21</v>
      </c>
      <c r="AT99" s="174">
        <v>0.53</v>
      </c>
      <c r="AU99">
        <v>0.86</v>
      </c>
      <c r="AV99">
        <v>1.05</v>
      </c>
      <c r="AW99" s="174">
        <v>0.74</v>
      </c>
      <c r="AX99" s="174">
        <v>2.98</v>
      </c>
      <c r="AY99">
        <v>0.56000000000000005</v>
      </c>
      <c r="AZ99" s="173">
        <v>5.85</v>
      </c>
      <c r="BA99">
        <v>0.6</v>
      </c>
      <c r="BB99">
        <v>1.45</v>
      </c>
      <c r="BC99">
        <v>0.69</v>
      </c>
      <c r="BD99" t="s">
        <v>311</v>
      </c>
      <c r="BE99">
        <v>118036.9</v>
      </c>
      <c r="BF99">
        <v>4040440</v>
      </c>
      <c r="BG99">
        <v>1579497000</v>
      </c>
      <c r="BH99">
        <v>235703100</v>
      </c>
      <c r="BI99">
        <v>15881.29</v>
      </c>
      <c r="BJ99">
        <v>40248610</v>
      </c>
      <c r="BK99">
        <v>239615.7</v>
      </c>
      <c r="BL99">
        <v>45887.43</v>
      </c>
      <c r="BM99">
        <v>74785430</v>
      </c>
      <c r="BN99">
        <v>144004900</v>
      </c>
      <c r="BO99">
        <v>7382.14</v>
      </c>
      <c r="BP99">
        <v>7067010</v>
      </c>
      <c r="BQ99">
        <v>126836.8</v>
      </c>
      <c r="BR99">
        <v>112783000</v>
      </c>
      <c r="BS99">
        <v>25256.79</v>
      </c>
      <c r="BT99">
        <v>649048.30000000005</v>
      </c>
      <c r="BU99">
        <v>8390501</v>
      </c>
      <c r="BV99">
        <v>2126.85</v>
      </c>
      <c r="BW99">
        <v>152550.20000000001</v>
      </c>
      <c r="BX99">
        <v>18777000</v>
      </c>
      <c r="BY99">
        <v>15885940</v>
      </c>
      <c r="BZ99">
        <v>2277.9899999999998</v>
      </c>
      <c r="CA99">
        <v>23148.36</v>
      </c>
      <c r="CB99">
        <v>232744.4</v>
      </c>
      <c r="CC99">
        <v>1791641</v>
      </c>
      <c r="CD99">
        <v>646.32000000000005</v>
      </c>
      <c r="CE99">
        <v>1624344</v>
      </c>
      <c r="CF99">
        <v>98676.83</v>
      </c>
      <c r="CG99">
        <v>122383.2</v>
      </c>
      <c r="CH99">
        <v>2013930</v>
      </c>
      <c r="CI99">
        <v>19869.900000000001</v>
      </c>
      <c r="CJ99">
        <v>29101.26</v>
      </c>
    </row>
    <row r="100" spans="1:88">
      <c r="A100" s="136" t="s">
        <v>265</v>
      </c>
      <c r="B100" t="s">
        <v>270</v>
      </c>
      <c r="D100" s="121">
        <v>44163</v>
      </c>
      <c r="E100" s="122">
        <v>0.70000000000000007</v>
      </c>
      <c r="F100">
        <v>2403</v>
      </c>
      <c r="G100" t="s">
        <v>174</v>
      </c>
      <c r="H100" t="s">
        <v>175</v>
      </c>
      <c r="I100">
        <v>1.2929999999999999</v>
      </c>
      <c r="J100" s="174">
        <v>59000</v>
      </c>
      <c r="K100" s="174">
        <v>64240</v>
      </c>
      <c r="L100" s="174">
        <v>64930</v>
      </c>
      <c r="M100">
        <v>141.4</v>
      </c>
      <c r="N100">
        <v>145.9</v>
      </c>
      <c r="O100">
        <v>33.93</v>
      </c>
      <c r="P100">
        <v>37.770000000000003</v>
      </c>
      <c r="Q100">
        <v>39.85</v>
      </c>
      <c r="R100" s="174">
        <v>115300</v>
      </c>
      <c r="S100" s="174">
        <v>60970</v>
      </c>
      <c r="T100" s="174">
        <v>110200</v>
      </c>
      <c r="U100" s="174">
        <v>85200</v>
      </c>
      <c r="V100" s="174">
        <v>115700</v>
      </c>
      <c r="W100">
        <v>0.44669999999999999</v>
      </c>
      <c r="X100">
        <v>0.4541</v>
      </c>
      <c r="Y100">
        <v>40.520000000000003</v>
      </c>
      <c r="Z100">
        <v>731.3</v>
      </c>
      <c r="AA100">
        <v>52.79</v>
      </c>
      <c r="AB100" s="173">
        <v>1.26E-2</v>
      </c>
      <c r="AC100">
        <v>2.1819999999999999</v>
      </c>
      <c r="AD100" s="173">
        <v>1.7899999999999999E-2</v>
      </c>
      <c r="AE100">
        <v>0.1837</v>
      </c>
      <c r="AF100" t="s">
        <v>309</v>
      </c>
      <c r="AG100">
        <v>1.3</v>
      </c>
      <c r="AH100" s="174">
        <v>0.88</v>
      </c>
      <c r="AI100" s="174">
        <v>0.8</v>
      </c>
      <c r="AJ100" s="174">
        <v>0.59</v>
      </c>
      <c r="AK100">
        <v>7.4</v>
      </c>
      <c r="AL100">
        <v>1.05</v>
      </c>
      <c r="AM100">
        <v>7.22</v>
      </c>
      <c r="AN100">
        <v>4.75</v>
      </c>
      <c r="AO100">
        <v>7.01</v>
      </c>
      <c r="AP100" s="174">
        <v>3.8</v>
      </c>
      <c r="AQ100" s="174">
        <v>1.96</v>
      </c>
      <c r="AR100" s="174">
        <v>0.08</v>
      </c>
      <c r="AS100" s="174">
        <v>0.63</v>
      </c>
      <c r="AT100" s="174">
        <v>0.32</v>
      </c>
      <c r="AU100">
        <v>12.91</v>
      </c>
      <c r="AV100">
        <v>1.38</v>
      </c>
      <c r="AW100">
        <v>0.57999999999999996</v>
      </c>
      <c r="AX100">
        <v>0.41</v>
      </c>
      <c r="AY100">
        <v>0.72</v>
      </c>
      <c r="AZ100" s="173">
        <v>30.51</v>
      </c>
      <c r="BA100">
        <v>2.1</v>
      </c>
      <c r="BB100" s="173">
        <v>7.01</v>
      </c>
      <c r="BC100">
        <v>0.95</v>
      </c>
      <c r="BD100" t="s">
        <v>311</v>
      </c>
      <c r="BE100">
        <v>44289.1</v>
      </c>
      <c r="BF100">
        <v>2952313</v>
      </c>
      <c r="BG100">
        <v>1117488000</v>
      </c>
      <c r="BH100">
        <v>166896800</v>
      </c>
      <c r="BI100">
        <v>1364.56</v>
      </c>
      <c r="BJ100">
        <v>3236009</v>
      </c>
      <c r="BK100">
        <v>5391.21</v>
      </c>
      <c r="BL100">
        <v>716.71</v>
      </c>
      <c r="BM100">
        <v>1911209</v>
      </c>
      <c r="BN100">
        <v>103497900</v>
      </c>
      <c r="BO100">
        <v>5411.19</v>
      </c>
      <c r="BP100">
        <v>4738150</v>
      </c>
      <c r="BQ100">
        <v>92254.07</v>
      </c>
      <c r="BR100">
        <v>75803320</v>
      </c>
      <c r="BS100">
        <v>16765.330000000002</v>
      </c>
      <c r="BT100">
        <v>426634.3</v>
      </c>
      <c r="BU100">
        <v>5168932</v>
      </c>
      <c r="BV100">
        <v>159.63</v>
      </c>
      <c r="BW100">
        <v>11506.14</v>
      </c>
      <c r="BX100">
        <v>1045247</v>
      </c>
      <c r="BY100">
        <v>1784758</v>
      </c>
      <c r="BZ100">
        <v>1706.79</v>
      </c>
      <c r="CA100">
        <v>17147.599999999999</v>
      </c>
      <c r="CB100">
        <v>141481.9</v>
      </c>
      <c r="CC100">
        <v>1286056</v>
      </c>
      <c r="CD100">
        <v>135.19</v>
      </c>
      <c r="CE100">
        <v>1052551</v>
      </c>
      <c r="CF100">
        <v>56399.03</v>
      </c>
      <c r="CG100">
        <v>7551.24</v>
      </c>
      <c r="CH100">
        <v>1315983</v>
      </c>
      <c r="CI100">
        <v>1743.48</v>
      </c>
      <c r="CJ100">
        <v>4637.95</v>
      </c>
    </row>
    <row r="101" spans="1:88">
      <c r="A101" s="136" t="s">
        <v>220</v>
      </c>
      <c r="B101" t="s">
        <v>225</v>
      </c>
      <c r="D101" s="121">
        <v>44163</v>
      </c>
      <c r="E101" s="122">
        <v>0.60486111111111118</v>
      </c>
      <c r="F101">
        <v>2103</v>
      </c>
      <c r="G101" t="s">
        <v>174</v>
      </c>
      <c r="H101" t="s">
        <v>175</v>
      </c>
      <c r="I101">
        <v>1.3220000000000001</v>
      </c>
      <c r="J101" s="174">
        <v>59950</v>
      </c>
      <c r="K101" s="174">
        <v>62730</v>
      </c>
      <c r="L101" s="174">
        <v>63470</v>
      </c>
      <c r="M101" s="173">
        <v>0.87019999999999997</v>
      </c>
      <c r="N101">
        <v>1.4139999999999999</v>
      </c>
      <c r="O101">
        <v>10.02</v>
      </c>
      <c r="P101">
        <v>28.45</v>
      </c>
      <c r="Q101">
        <v>26.43</v>
      </c>
      <c r="R101" s="174">
        <v>106100</v>
      </c>
      <c r="S101" s="174">
        <v>57210</v>
      </c>
      <c r="T101" s="174">
        <v>101400</v>
      </c>
      <c r="U101" s="174">
        <v>78690</v>
      </c>
      <c r="V101" s="174">
        <v>106700</v>
      </c>
      <c r="W101" s="173">
        <v>3.7000000000000002E-3</v>
      </c>
      <c r="X101" s="173">
        <v>-1.78E-2</v>
      </c>
      <c r="Y101">
        <v>37.130000000000003</v>
      </c>
      <c r="Z101">
        <v>6.1310000000000002</v>
      </c>
      <c r="AA101">
        <v>44.31</v>
      </c>
      <c r="AB101" s="173">
        <v>2.52E-2</v>
      </c>
      <c r="AC101">
        <v>1.7649999999999999</v>
      </c>
      <c r="AD101" s="173">
        <v>-2.0999999999999999E-3</v>
      </c>
      <c r="AE101">
        <v>0.13969999999999999</v>
      </c>
      <c r="AF101" t="s">
        <v>309</v>
      </c>
      <c r="AG101">
        <v>2.11</v>
      </c>
      <c r="AH101" s="174">
        <v>0.54</v>
      </c>
      <c r="AI101" s="174">
        <v>1.57</v>
      </c>
      <c r="AJ101" s="174">
        <v>1.37</v>
      </c>
      <c r="AK101" s="173">
        <v>88.03</v>
      </c>
      <c r="AL101">
        <v>99.86</v>
      </c>
      <c r="AM101">
        <v>21.23</v>
      </c>
      <c r="AN101">
        <v>4.7300000000000004</v>
      </c>
      <c r="AO101">
        <v>14.47</v>
      </c>
      <c r="AP101" s="174">
        <v>4.21</v>
      </c>
      <c r="AQ101" s="174">
        <v>3.14</v>
      </c>
      <c r="AR101" s="174">
        <v>1.1399999999999999</v>
      </c>
      <c r="AS101" s="174">
        <v>0.31</v>
      </c>
      <c r="AT101" s="174">
        <v>1.44</v>
      </c>
      <c r="AU101" s="173" t="s">
        <v>310</v>
      </c>
      <c r="AV101" s="173">
        <v>76.62</v>
      </c>
      <c r="AW101">
        <v>1.04</v>
      </c>
      <c r="AX101">
        <v>5.38</v>
      </c>
      <c r="AY101">
        <v>1.04</v>
      </c>
      <c r="AZ101" s="173">
        <v>6.66</v>
      </c>
      <c r="BA101">
        <v>1.43</v>
      </c>
      <c r="BB101" s="173">
        <v>63.88</v>
      </c>
      <c r="BC101">
        <v>2.13</v>
      </c>
      <c r="BD101" t="s">
        <v>311</v>
      </c>
      <c r="BE101">
        <v>78677.09</v>
      </c>
      <c r="BF101">
        <v>4746254</v>
      </c>
      <c r="BG101">
        <v>1896979000</v>
      </c>
      <c r="BH101">
        <v>283598500</v>
      </c>
      <c r="BI101">
        <v>31.11</v>
      </c>
      <c r="BJ101">
        <v>83456.820000000007</v>
      </c>
      <c r="BK101">
        <v>2911.85</v>
      </c>
      <c r="BL101">
        <v>916.73</v>
      </c>
      <c r="BM101">
        <v>2818230</v>
      </c>
      <c r="BN101">
        <v>144379800</v>
      </c>
      <c r="BO101">
        <v>8033.62</v>
      </c>
      <c r="BP101">
        <v>7580747</v>
      </c>
      <c r="BQ101">
        <v>134814.6</v>
      </c>
      <c r="BR101">
        <v>121487100</v>
      </c>
      <c r="BS101">
        <v>26525.35</v>
      </c>
      <c r="BT101">
        <v>645276.1</v>
      </c>
      <c r="BU101">
        <v>8985730</v>
      </c>
      <c r="BV101">
        <v>4.07</v>
      </c>
      <c r="BW101">
        <v>1906.11</v>
      </c>
      <c r="BX101">
        <v>1664966</v>
      </c>
      <c r="BY101">
        <v>23167.94</v>
      </c>
      <c r="BZ101">
        <v>2447.2800000000002</v>
      </c>
      <c r="CA101">
        <v>23396.720000000001</v>
      </c>
      <c r="CB101">
        <v>239357.3</v>
      </c>
      <c r="CC101">
        <v>1826485</v>
      </c>
      <c r="CD101">
        <v>303.33999999999997</v>
      </c>
      <c r="CE101">
        <v>1721959</v>
      </c>
      <c r="CF101">
        <v>102531.6</v>
      </c>
      <c r="CG101">
        <v>9999.5300000000007</v>
      </c>
      <c r="CH101">
        <v>2061051</v>
      </c>
      <c r="CI101">
        <v>1905.72</v>
      </c>
      <c r="CJ101">
        <v>5554.62</v>
      </c>
    </row>
    <row r="102" spans="1:88">
      <c r="A102" s="136" t="s">
        <v>267</v>
      </c>
      <c r="B102" t="s">
        <v>272</v>
      </c>
      <c r="D102" s="121">
        <v>44163</v>
      </c>
      <c r="E102" s="122">
        <v>0.70416666666666661</v>
      </c>
      <c r="F102">
        <v>2404</v>
      </c>
      <c r="G102" t="s">
        <v>174</v>
      </c>
      <c r="H102" t="s">
        <v>175</v>
      </c>
      <c r="I102">
        <v>1.885</v>
      </c>
      <c r="J102" s="174">
        <v>61490</v>
      </c>
      <c r="K102" s="174">
        <v>65610</v>
      </c>
      <c r="L102" s="174">
        <v>66530</v>
      </c>
      <c r="M102">
        <v>172.4</v>
      </c>
      <c r="N102">
        <v>178</v>
      </c>
      <c r="O102">
        <v>116.9</v>
      </c>
      <c r="P102">
        <v>48.86</v>
      </c>
      <c r="Q102">
        <v>50.53</v>
      </c>
      <c r="R102" s="174">
        <v>114200</v>
      </c>
      <c r="S102" s="174">
        <v>61540</v>
      </c>
      <c r="T102" s="174">
        <v>111100</v>
      </c>
      <c r="U102" s="174">
        <v>87360</v>
      </c>
      <c r="V102" s="174">
        <v>117100</v>
      </c>
      <c r="W102">
        <v>1.7030000000000001</v>
      </c>
      <c r="X102">
        <v>1.764</v>
      </c>
      <c r="Y102">
        <v>47.31</v>
      </c>
      <c r="Z102">
        <v>158.4</v>
      </c>
      <c r="AA102">
        <v>41.32</v>
      </c>
      <c r="AB102" s="173">
        <v>1.8700000000000001E-2</v>
      </c>
      <c r="AC102">
        <v>1.698</v>
      </c>
      <c r="AD102" s="173">
        <v>2.4899999999999999E-2</v>
      </c>
      <c r="AE102">
        <v>0.1298</v>
      </c>
      <c r="AF102" t="s">
        <v>309</v>
      </c>
      <c r="AG102">
        <v>1.48</v>
      </c>
      <c r="AH102" s="174">
        <v>0.57999999999999996</v>
      </c>
      <c r="AI102" s="174">
        <v>0.59</v>
      </c>
      <c r="AJ102" s="174">
        <v>1.03</v>
      </c>
      <c r="AK102">
        <v>4.04</v>
      </c>
      <c r="AL102">
        <v>1.01</v>
      </c>
      <c r="AM102">
        <v>15.31</v>
      </c>
      <c r="AN102">
        <v>4.51</v>
      </c>
      <c r="AO102">
        <v>8.19</v>
      </c>
      <c r="AP102" s="174">
        <v>5.7</v>
      </c>
      <c r="AQ102" s="174">
        <v>2.2999999999999998</v>
      </c>
      <c r="AR102" s="174">
        <v>1.24</v>
      </c>
      <c r="AS102" s="174">
        <v>2.11</v>
      </c>
      <c r="AT102" s="174">
        <v>1.06</v>
      </c>
      <c r="AU102">
        <v>3.52</v>
      </c>
      <c r="AV102">
        <v>0.83</v>
      </c>
      <c r="AW102">
        <v>0.71</v>
      </c>
      <c r="AX102">
        <v>3.79</v>
      </c>
      <c r="AY102">
        <v>0.82</v>
      </c>
      <c r="AZ102" s="173">
        <v>19.48</v>
      </c>
      <c r="BA102">
        <v>1.83</v>
      </c>
      <c r="BB102" s="173">
        <v>4.84</v>
      </c>
      <c r="BC102">
        <v>1.81</v>
      </c>
      <c r="BD102" t="s">
        <v>311</v>
      </c>
      <c r="BE102">
        <v>65566.3</v>
      </c>
      <c r="BF102">
        <v>3233364</v>
      </c>
      <c r="BG102">
        <v>1161853000</v>
      </c>
      <c r="BH102">
        <v>174090000</v>
      </c>
      <c r="BI102">
        <v>1746.84</v>
      </c>
      <c r="BJ102">
        <v>4013802</v>
      </c>
      <c r="BK102">
        <v>17519.759999999998</v>
      </c>
      <c r="BL102">
        <v>924.51</v>
      </c>
      <c r="BM102">
        <v>2180702</v>
      </c>
      <c r="BN102">
        <v>101343500</v>
      </c>
      <c r="BO102">
        <v>5740.22</v>
      </c>
      <c r="BP102">
        <v>4862476</v>
      </c>
      <c r="BQ102">
        <v>99394.1</v>
      </c>
      <c r="BR102">
        <v>78125460</v>
      </c>
      <c r="BS102">
        <v>17618.95</v>
      </c>
      <c r="BT102">
        <v>419086.8</v>
      </c>
      <c r="BU102">
        <v>5261714</v>
      </c>
      <c r="BV102">
        <v>636.32000000000005</v>
      </c>
      <c r="BW102">
        <v>41133.050000000003</v>
      </c>
      <c r="BX102">
        <v>1242246</v>
      </c>
      <c r="BY102">
        <v>377876.7</v>
      </c>
      <c r="BZ102">
        <v>1726.42</v>
      </c>
      <c r="CA102">
        <v>16639.78</v>
      </c>
      <c r="CB102">
        <v>141928.29999999999</v>
      </c>
      <c r="CC102">
        <v>1009954</v>
      </c>
      <c r="CD102">
        <v>161.47999999999999</v>
      </c>
      <c r="CE102">
        <v>1065422</v>
      </c>
      <c r="CF102">
        <v>56354.73</v>
      </c>
      <c r="CG102">
        <v>5954.85</v>
      </c>
      <c r="CH102">
        <v>1332647</v>
      </c>
      <c r="CI102">
        <v>1953.88</v>
      </c>
      <c r="CJ102">
        <v>3341.96</v>
      </c>
    </row>
    <row r="103" spans="1:88">
      <c r="A103" s="136" t="s">
        <v>222</v>
      </c>
      <c r="B103" t="s">
        <v>227</v>
      </c>
      <c r="D103" s="121">
        <v>44163</v>
      </c>
      <c r="E103" s="122">
        <v>0.60833333333333328</v>
      </c>
      <c r="F103">
        <v>2104</v>
      </c>
      <c r="G103" t="s">
        <v>174</v>
      </c>
      <c r="H103" t="s">
        <v>175</v>
      </c>
      <c r="I103">
        <v>1.0089999999999999</v>
      </c>
      <c r="J103" s="174">
        <v>61490</v>
      </c>
      <c r="K103" s="174">
        <v>64620</v>
      </c>
      <c r="L103" s="174">
        <v>65390</v>
      </c>
      <c r="M103">
        <v>22.42</v>
      </c>
      <c r="N103">
        <v>23.54</v>
      </c>
      <c r="O103">
        <v>37.76</v>
      </c>
      <c r="P103">
        <v>29.7</v>
      </c>
      <c r="Q103">
        <v>32.57</v>
      </c>
      <c r="R103" s="174">
        <v>107400</v>
      </c>
      <c r="S103" s="174">
        <v>57180</v>
      </c>
      <c r="T103" s="174">
        <v>103000</v>
      </c>
      <c r="U103" s="174">
        <v>79820</v>
      </c>
      <c r="V103" s="174">
        <v>108300</v>
      </c>
      <c r="W103">
        <v>0.66390000000000005</v>
      </c>
      <c r="X103">
        <v>0.71240000000000003</v>
      </c>
      <c r="Y103">
        <v>46.96</v>
      </c>
      <c r="Z103">
        <v>17.760000000000002</v>
      </c>
      <c r="AA103">
        <v>35.979999999999997</v>
      </c>
      <c r="AB103" s="173">
        <v>2.7699999999999999E-2</v>
      </c>
      <c r="AC103">
        <v>1.2470000000000001</v>
      </c>
      <c r="AD103" s="173">
        <v>-3.0999999999999999E-3</v>
      </c>
      <c r="AE103">
        <v>0.1057</v>
      </c>
      <c r="AF103" t="s">
        <v>309</v>
      </c>
      <c r="AG103">
        <v>2.52</v>
      </c>
      <c r="AH103" s="174">
        <v>0.98</v>
      </c>
      <c r="AI103" s="174">
        <v>3.03</v>
      </c>
      <c r="AJ103" s="174">
        <v>2.72</v>
      </c>
      <c r="AK103">
        <v>2.4300000000000002</v>
      </c>
      <c r="AL103">
        <v>3.02</v>
      </c>
      <c r="AM103">
        <v>13.66</v>
      </c>
      <c r="AN103">
        <v>2.73</v>
      </c>
      <c r="AO103">
        <v>15.26</v>
      </c>
      <c r="AP103" s="174">
        <v>4.84</v>
      </c>
      <c r="AQ103" s="174">
        <v>1.19</v>
      </c>
      <c r="AR103" s="174">
        <v>3.67</v>
      </c>
      <c r="AS103" s="174">
        <v>0.82</v>
      </c>
      <c r="AT103" s="174">
        <v>3.55</v>
      </c>
      <c r="AU103">
        <v>7.29</v>
      </c>
      <c r="AV103">
        <v>3.35</v>
      </c>
      <c r="AW103">
        <v>3.16</v>
      </c>
      <c r="AX103">
        <v>2.87</v>
      </c>
      <c r="AY103">
        <v>4</v>
      </c>
      <c r="AZ103" s="173">
        <v>6.02</v>
      </c>
      <c r="BA103">
        <v>2.79</v>
      </c>
      <c r="BB103" s="173">
        <v>44.99</v>
      </c>
      <c r="BC103">
        <v>3.5</v>
      </c>
      <c r="BD103" t="s">
        <v>311</v>
      </c>
      <c r="BE103">
        <v>58055.9</v>
      </c>
      <c r="BF103">
        <v>4901975</v>
      </c>
      <c r="BG103">
        <v>1884968000</v>
      </c>
      <c r="BH103">
        <v>281858600</v>
      </c>
      <c r="BI103">
        <v>360.02</v>
      </c>
      <c r="BJ103">
        <v>898774.8</v>
      </c>
      <c r="BK103">
        <v>9123.35</v>
      </c>
      <c r="BL103">
        <v>952.29</v>
      </c>
      <c r="BM103">
        <v>2938994</v>
      </c>
      <c r="BN103">
        <v>146957400</v>
      </c>
      <c r="BO103">
        <v>8085.85</v>
      </c>
      <c r="BP103">
        <v>7422187</v>
      </c>
      <c r="BQ103">
        <v>137704.9</v>
      </c>
      <c r="BR103">
        <v>119030400</v>
      </c>
      <c r="BS103">
        <v>26709.78</v>
      </c>
      <c r="BT103">
        <v>648657.4</v>
      </c>
      <c r="BU103">
        <v>8672078</v>
      </c>
      <c r="BV103">
        <v>377.05</v>
      </c>
      <c r="BW103">
        <v>28847.26</v>
      </c>
      <c r="BX103">
        <v>2030712</v>
      </c>
      <c r="BY103">
        <v>66082.02</v>
      </c>
      <c r="BZ103">
        <v>2423.1999999999998</v>
      </c>
      <c r="CA103">
        <v>23578.91</v>
      </c>
      <c r="CB103">
        <v>228652.6</v>
      </c>
      <c r="CC103">
        <v>1415704</v>
      </c>
      <c r="CD103">
        <v>307.04000000000002</v>
      </c>
      <c r="CE103">
        <v>1654931</v>
      </c>
      <c r="CF103">
        <v>98631</v>
      </c>
      <c r="CG103">
        <v>6798.61</v>
      </c>
      <c r="CH103">
        <v>1986379</v>
      </c>
      <c r="CI103">
        <v>1794.96</v>
      </c>
      <c r="CJ103">
        <v>4075.89</v>
      </c>
    </row>
    <row r="104" spans="1:88">
      <c r="A104" s="136" t="s">
        <v>269</v>
      </c>
      <c r="B104" t="s">
        <v>274</v>
      </c>
      <c r="D104" s="121">
        <v>44163</v>
      </c>
      <c r="E104" s="122">
        <v>0.70763888888888893</v>
      </c>
      <c r="F104">
        <v>2405</v>
      </c>
      <c r="G104" t="s">
        <v>174</v>
      </c>
      <c r="H104" t="s">
        <v>175</v>
      </c>
      <c r="I104">
        <v>0.65749999999999997</v>
      </c>
      <c r="J104" s="174">
        <v>62660</v>
      </c>
      <c r="K104" s="174">
        <v>71250</v>
      </c>
      <c r="L104" s="174">
        <v>72020</v>
      </c>
      <c r="M104">
        <v>260.8</v>
      </c>
      <c r="N104">
        <v>289.5</v>
      </c>
      <c r="O104">
        <v>213.4</v>
      </c>
      <c r="P104">
        <v>169.4</v>
      </c>
      <c r="Q104">
        <v>191.1</v>
      </c>
      <c r="R104" s="174">
        <v>113700</v>
      </c>
      <c r="S104" s="174">
        <v>63480</v>
      </c>
      <c r="T104" s="174">
        <v>118900</v>
      </c>
      <c r="U104" s="174">
        <v>86480</v>
      </c>
      <c r="V104" s="174">
        <v>124400</v>
      </c>
      <c r="W104">
        <v>2.7290000000000001</v>
      </c>
      <c r="X104">
        <v>2.9289999999999998</v>
      </c>
      <c r="Y104">
        <v>49</v>
      </c>
      <c r="Z104">
        <v>369.9</v>
      </c>
      <c r="AA104">
        <v>72.47</v>
      </c>
      <c r="AB104">
        <v>0.33789999999999998</v>
      </c>
      <c r="AC104">
        <v>14.05</v>
      </c>
      <c r="AD104">
        <v>6.9500000000000006E-2</v>
      </c>
      <c r="AE104">
        <v>0.31240000000000001</v>
      </c>
      <c r="AF104" t="s">
        <v>309</v>
      </c>
      <c r="AG104">
        <v>12.12</v>
      </c>
      <c r="AH104" s="174">
        <v>1.1399999999999999</v>
      </c>
      <c r="AI104" s="174">
        <v>11.19</v>
      </c>
      <c r="AJ104" s="174">
        <v>11.67</v>
      </c>
      <c r="AK104">
        <v>1.36</v>
      </c>
      <c r="AL104">
        <v>12.29</v>
      </c>
      <c r="AM104">
        <v>11.49</v>
      </c>
      <c r="AN104">
        <v>3.85</v>
      </c>
      <c r="AO104">
        <v>14.13</v>
      </c>
      <c r="AP104" s="174">
        <v>4.9000000000000004</v>
      </c>
      <c r="AQ104" s="174">
        <v>2.41</v>
      </c>
      <c r="AR104" s="174">
        <v>11.49</v>
      </c>
      <c r="AS104" s="174">
        <v>0.68</v>
      </c>
      <c r="AT104" s="174">
        <v>11.22</v>
      </c>
      <c r="AU104">
        <v>2.16</v>
      </c>
      <c r="AV104">
        <v>11.35</v>
      </c>
      <c r="AW104">
        <v>11.17</v>
      </c>
      <c r="AX104">
        <v>2.5499999999999998</v>
      </c>
      <c r="AY104">
        <v>12.67</v>
      </c>
      <c r="AZ104">
        <v>12.73</v>
      </c>
      <c r="BA104">
        <v>11.34</v>
      </c>
      <c r="BB104">
        <v>9.86</v>
      </c>
      <c r="BC104">
        <v>10.89</v>
      </c>
      <c r="BD104" t="s">
        <v>311</v>
      </c>
      <c r="BE104">
        <v>20834.07</v>
      </c>
      <c r="BF104">
        <v>3121023</v>
      </c>
      <c r="BG104">
        <v>1140615000</v>
      </c>
      <c r="BH104">
        <v>170312300</v>
      </c>
      <c r="BI104">
        <v>2496.9699999999998</v>
      </c>
      <c r="BJ104">
        <v>5889589</v>
      </c>
      <c r="BK104">
        <v>29967.9</v>
      </c>
      <c r="BL104">
        <v>2643.67</v>
      </c>
      <c r="BM104">
        <v>4767531</v>
      </c>
      <c r="BN104">
        <v>96353730</v>
      </c>
      <c r="BO104">
        <v>5609.06</v>
      </c>
      <c r="BP104">
        <v>4702611</v>
      </c>
      <c r="BQ104">
        <v>93217.78</v>
      </c>
      <c r="BR104">
        <v>75020320</v>
      </c>
      <c r="BS104">
        <v>16690.05</v>
      </c>
      <c r="BT104">
        <v>401388.6</v>
      </c>
      <c r="BU104">
        <v>4792059</v>
      </c>
      <c r="BV104">
        <v>964.86</v>
      </c>
      <c r="BW104">
        <v>60839.92</v>
      </c>
      <c r="BX104">
        <v>1162943</v>
      </c>
      <c r="BY104">
        <v>847183</v>
      </c>
      <c r="BZ104">
        <v>1626.78</v>
      </c>
      <c r="CA104">
        <v>15883.98</v>
      </c>
      <c r="CB104">
        <v>128285</v>
      </c>
      <c r="CC104">
        <v>1585981</v>
      </c>
      <c r="CD104">
        <v>1310.08</v>
      </c>
      <c r="CE104">
        <v>969642.8</v>
      </c>
      <c r="CF104">
        <v>51273.41</v>
      </c>
      <c r="CG104">
        <v>44300.26</v>
      </c>
      <c r="CH104">
        <v>1213702</v>
      </c>
      <c r="CI104">
        <v>2854.05</v>
      </c>
      <c r="CJ104">
        <v>7169.16</v>
      </c>
    </row>
    <row r="105" spans="1:88">
      <c r="A105" s="136" t="s">
        <v>224</v>
      </c>
      <c r="B105" t="s">
        <v>229</v>
      </c>
      <c r="D105" s="121">
        <v>44163</v>
      </c>
      <c r="E105" s="122">
        <v>0.61249999999999993</v>
      </c>
      <c r="F105">
        <v>2105</v>
      </c>
      <c r="G105" t="s">
        <v>174</v>
      </c>
      <c r="H105" t="s">
        <v>175</v>
      </c>
      <c r="I105">
        <v>0.36840000000000001</v>
      </c>
      <c r="J105" s="174">
        <v>62710</v>
      </c>
      <c r="K105" s="174">
        <v>66600</v>
      </c>
      <c r="L105" s="174">
        <v>67440</v>
      </c>
      <c r="M105">
        <v>9.2569999999999997</v>
      </c>
      <c r="N105">
        <v>8.6370000000000005</v>
      </c>
      <c r="O105">
        <v>47.24</v>
      </c>
      <c r="P105">
        <v>96.94</v>
      </c>
      <c r="Q105">
        <v>98.22</v>
      </c>
      <c r="R105" s="174">
        <v>109400</v>
      </c>
      <c r="S105" s="174">
        <v>56930</v>
      </c>
      <c r="T105" s="174">
        <v>104100</v>
      </c>
      <c r="U105" s="174">
        <v>80680</v>
      </c>
      <c r="V105" s="174">
        <v>109700</v>
      </c>
      <c r="W105">
        <v>3.0200000000000001E-2</v>
      </c>
      <c r="X105" s="173">
        <v>6.6E-3</v>
      </c>
      <c r="Y105">
        <v>42.51</v>
      </c>
      <c r="Z105" s="173">
        <v>0.88549999999999995</v>
      </c>
      <c r="AA105">
        <v>58.68</v>
      </c>
      <c r="AB105" s="173">
        <v>4.7100000000000003E-2</v>
      </c>
      <c r="AC105">
        <v>11.97</v>
      </c>
      <c r="AD105" s="173">
        <v>-4.1999999999999997E-3</v>
      </c>
      <c r="AE105">
        <v>0.1857</v>
      </c>
      <c r="AF105" t="s">
        <v>309</v>
      </c>
      <c r="AG105">
        <v>1.1100000000000001</v>
      </c>
      <c r="AH105" s="174">
        <v>1.25</v>
      </c>
      <c r="AI105" s="174">
        <v>0.96</v>
      </c>
      <c r="AJ105" s="174">
        <v>0.68</v>
      </c>
      <c r="AK105">
        <v>29.63</v>
      </c>
      <c r="AL105">
        <v>1.1299999999999999</v>
      </c>
      <c r="AM105">
        <v>13.59</v>
      </c>
      <c r="AN105">
        <v>2.09</v>
      </c>
      <c r="AO105">
        <v>1.76</v>
      </c>
      <c r="AP105" s="174">
        <v>5.54</v>
      </c>
      <c r="AQ105" s="174">
        <v>3.41</v>
      </c>
      <c r="AR105" s="174">
        <v>0.79</v>
      </c>
      <c r="AS105" s="174">
        <v>1.41</v>
      </c>
      <c r="AT105" s="174">
        <v>0.53</v>
      </c>
      <c r="AU105">
        <v>38.67</v>
      </c>
      <c r="AV105" s="173">
        <v>49.08</v>
      </c>
      <c r="AW105">
        <v>1.19</v>
      </c>
      <c r="AX105" s="173">
        <v>2.3199999999999998</v>
      </c>
      <c r="AY105">
        <v>0.31</v>
      </c>
      <c r="AZ105" s="173">
        <v>9.18</v>
      </c>
      <c r="BA105">
        <v>0.42</v>
      </c>
      <c r="BB105" s="173">
        <v>49.99</v>
      </c>
      <c r="BC105">
        <v>0.7</v>
      </c>
      <c r="BD105" t="s">
        <v>311</v>
      </c>
      <c r="BE105">
        <v>21115.54</v>
      </c>
      <c r="BF105">
        <v>4948729</v>
      </c>
      <c r="BG105">
        <v>1909294000</v>
      </c>
      <c r="BH105">
        <v>285646700</v>
      </c>
      <c r="BI105">
        <v>157.78</v>
      </c>
      <c r="BJ105">
        <v>341518.6</v>
      </c>
      <c r="BK105">
        <v>11014.83</v>
      </c>
      <c r="BL105">
        <v>2504.75</v>
      </c>
      <c r="BM105">
        <v>5229387</v>
      </c>
      <c r="BN105">
        <v>146342400</v>
      </c>
      <c r="BO105">
        <v>7968</v>
      </c>
      <c r="BP105">
        <v>7376842</v>
      </c>
      <c r="BQ105">
        <v>137779.6</v>
      </c>
      <c r="BR105">
        <v>118489600</v>
      </c>
      <c r="BS105">
        <v>26440.74</v>
      </c>
      <c r="BT105">
        <v>632493.19999999995</v>
      </c>
      <c r="BU105">
        <v>8518077</v>
      </c>
      <c r="BV105">
        <v>18.89</v>
      </c>
      <c r="BW105">
        <v>2690.65</v>
      </c>
      <c r="BX105">
        <v>1806923</v>
      </c>
      <c r="BY105">
        <v>3599.03</v>
      </c>
      <c r="BZ105">
        <v>2447.2800000000002</v>
      </c>
      <c r="CA105">
        <v>23064.47</v>
      </c>
      <c r="CB105">
        <v>226483.6</v>
      </c>
      <c r="CC105">
        <v>2288354</v>
      </c>
      <c r="CD105">
        <v>421.12</v>
      </c>
      <c r="CE105">
        <v>1625789</v>
      </c>
      <c r="CF105">
        <v>97056.93</v>
      </c>
      <c r="CG105">
        <v>63781.18</v>
      </c>
      <c r="CH105">
        <v>1964784</v>
      </c>
      <c r="CI105">
        <v>1730.51</v>
      </c>
      <c r="CJ105">
        <v>6999.79</v>
      </c>
    </row>
    <row r="106" spans="1:88">
      <c r="A106" s="136" t="s">
        <v>271</v>
      </c>
      <c r="B106" t="s">
        <v>276</v>
      </c>
      <c r="D106" s="121">
        <v>44163</v>
      </c>
      <c r="E106" s="122">
        <v>0.71180555555555547</v>
      </c>
      <c r="F106">
        <v>2406</v>
      </c>
      <c r="G106" t="s">
        <v>174</v>
      </c>
      <c r="H106" t="s">
        <v>175</v>
      </c>
      <c r="I106">
        <v>0.4037</v>
      </c>
      <c r="J106">
        <v>11670</v>
      </c>
      <c r="K106" s="174">
        <v>12420</v>
      </c>
      <c r="L106" s="174">
        <v>12510</v>
      </c>
      <c r="M106" s="174">
        <v>1021</v>
      </c>
      <c r="N106" s="174">
        <v>1038</v>
      </c>
      <c r="O106">
        <v>921</v>
      </c>
      <c r="P106">
        <v>859.9</v>
      </c>
      <c r="Q106">
        <v>878.7</v>
      </c>
      <c r="R106" s="174">
        <v>186700</v>
      </c>
      <c r="S106" s="174">
        <v>103700</v>
      </c>
      <c r="T106" s="174">
        <v>175100</v>
      </c>
      <c r="U106" s="174">
        <v>140200</v>
      </c>
      <c r="V106" s="174">
        <v>184600</v>
      </c>
      <c r="W106">
        <v>1.5</v>
      </c>
      <c r="X106">
        <v>1.464</v>
      </c>
      <c r="Y106" s="174">
        <v>397.1</v>
      </c>
      <c r="Z106" s="174">
        <v>2441</v>
      </c>
      <c r="AA106">
        <v>223</v>
      </c>
      <c r="AB106" s="173">
        <v>0.224</v>
      </c>
      <c r="AC106">
        <v>26.23</v>
      </c>
      <c r="AD106">
        <v>0.74280000000000002</v>
      </c>
      <c r="AE106">
        <v>9.2299999999999993E-2</v>
      </c>
      <c r="AF106" t="s">
        <v>309</v>
      </c>
      <c r="AG106">
        <v>1.83</v>
      </c>
      <c r="AH106">
        <v>1.28</v>
      </c>
      <c r="AI106" s="174">
        <v>0.61</v>
      </c>
      <c r="AJ106" s="174">
        <v>0.63</v>
      </c>
      <c r="AK106" s="174">
        <v>3.54</v>
      </c>
      <c r="AL106" s="174">
        <v>0.56999999999999995</v>
      </c>
      <c r="AM106">
        <v>7.95</v>
      </c>
      <c r="AN106">
        <v>1.1499999999999999</v>
      </c>
      <c r="AO106">
        <v>0.65</v>
      </c>
      <c r="AP106" s="174">
        <v>3.05</v>
      </c>
      <c r="AQ106" s="174">
        <v>0.69</v>
      </c>
      <c r="AR106" s="174">
        <v>0.63</v>
      </c>
      <c r="AS106" s="174">
        <v>0.84</v>
      </c>
      <c r="AT106" s="174">
        <v>0.7</v>
      </c>
      <c r="AU106">
        <v>4.43</v>
      </c>
      <c r="AV106">
        <v>0.37</v>
      </c>
      <c r="AW106" s="174">
        <v>0.32</v>
      </c>
      <c r="AX106" s="174">
        <v>2.87</v>
      </c>
      <c r="AY106">
        <v>0.56000000000000005</v>
      </c>
      <c r="AZ106" s="173">
        <v>2.86</v>
      </c>
      <c r="BA106">
        <v>0.86</v>
      </c>
      <c r="BB106">
        <v>0.65</v>
      </c>
      <c r="BC106">
        <v>2.46</v>
      </c>
      <c r="BD106" t="s">
        <v>311</v>
      </c>
      <c r="BE106">
        <v>11468.12</v>
      </c>
      <c r="BF106">
        <v>514656.4</v>
      </c>
      <c r="BG106">
        <v>176821900</v>
      </c>
      <c r="BH106">
        <v>26308250</v>
      </c>
      <c r="BI106">
        <v>8622.81</v>
      </c>
      <c r="BJ106">
        <v>18747020</v>
      </c>
      <c r="BK106">
        <v>119291.3</v>
      </c>
      <c r="BL106">
        <v>11302.49</v>
      </c>
      <c r="BM106">
        <v>16407180</v>
      </c>
      <c r="BN106">
        <v>147910400</v>
      </c>
      <c r="BO106">
        <v>8109.19</v>
      </c>
      <c r="BP106">
        <v>6161752</v>
      </c>
      <c r="BQ106">
        <v>133745</v>
      </c>
      <c r="BR106">
        <v>98990970</v>
      </c>
      <c r="BS106">
        <v>14771.67</v>
      </c>
      <c r="BT106">
        <v>376343.5</v>
      </c>
      <c r="BU106">
        <v>4229981</v>
      </c>
      <c r="BV106">
        <v>470.01</v>
      </c>
      <c r="BW106">
        <v>27657.599999999999</v>
      </c>
      <c r="BX106">
        <v>8376056</v>
      </c>
      <c r="BY106">
        <v>5242563</v>
      </c>
      <c r="BZ106">
        <v>1480.83</v>
      </c>
      <c r="CA106">
        <v>14900.93</v>
      </c>
      <c r="CB106">
        <v>115062.5</v>
      </c>
      <c r="CC106">
        <v>4418516</v>
      </c>
      <c r="CD106">
        <v>818.18</v>
      </c>
      <c r="CE106">
        <v>879398</v>
      </c>
      <c r="CF106">
        <v>48395.95</v>
      </c>
      <c r="CG106">
        <v>75563.06</v>
      </c>
      <c r="CH106">
        <v>1132103</v>
      </c>
      <c r="CI106">
        <v>17989.82</v>
      </c>
      <c r="CJ106">
        <v>2039.45</v>
      </c>
    </row>
    <row r="107" spans="1:88">
      <c r="A107" s="136" t="s">
        <v>226</v>
      </c>
      <c r="B107" t="s">
        <v>231</v>
      </c>
      <c r="D107" s="121">
        <v>44163</v>
      </c>
      <c r="E107" s="122">
        <v>0.61597222222222225</v>
      </c>
      <c r="F107">
        <v>2106</v>
      </c>
      <c r="G107" t="s">
        <v>174</v>
      </c>
      <c r="H107" t="s">
        <v>175</v>
      </c>
      <c r="I107">
        <v>0.2442</v>
      </c>
      <c r="J107">
        <v>8021</v>
      </c>
      <c r="K107">
        <v>8232</v>
      </c>
      <c r="L107">
        <v>8281</v>
      </c>
      <c r="M107">
        <v>97.6</v>
      </c>
      <c r="N107">
        <v>97.85</v>
      </c>
      <c r="O107">
        <v>179.7</v>
      </c>
      <c r="P107">
        <v>473.5</v>
      </c>
      <c r="Q107">
        <v>464.8</v>
      </c>
      <c r="R107" s="174">
        <v>183300</v>
      </c>
      <c r="S107" s="174">
        <v>97910</v>
      </c>
      <c r="T107" s="174">
        <v>170900</v>
      </c>
      <c r="U107" s="174">
        <v>136200</v>
      </c>
      <c r="V107" s="174">
        <v>180200</v>
      </c>
      <c r="W107">
        <v>0.1537</v>
      </c>
      <c r="X107">
        <v>0.13289999999999999</v>
      </c>
      <c r="Y107" s="174">
        <v>330.5</v>
      </c>
      <c r="Z107" s="174">
        <v>997</v>
      </c>
      <c r="AA107">
        <v>202.9</v>
      </c>
      <c r="AB107" s="173">
        <v>0.1231</v>
      </c>
      <c r="AC107">
        <v>9.2889999999999997</v>
      </c>
      <c r="AD107">
        <v>9.01E-2</v>
      </c>
      <c r="AE107">
        <v>6.13E-2</v>
      </c>
      <c r="AF107" t="s">
        <v>309</v>
      </c>
      <c r="AG107">
        <v>1.04</v>
      </c>
      <c r="AH107">
        <v>0.74</v>
      </c>
      <c r="AI107">
        <v>0.78</v>
      </c>
      <c r="AJ107">
        <v>0.64</v>
      </c>
      <c r="AK107">
        <v>6.85</v>
      </c>
      <c r="AL107">
        <v>0.21</v>
      </c>
      <c r="AM107">
        <v>9.49</v>
      </c>
      <c r="AN107">
        <v>1.49</v>
      </c>
      <c r="AO107">
        <v>1.06</v>
      </c>
      <c r="AP107" s="174">
        <v>4.45</v>
      </c>
      <c r="AQ107" s="174">
        <v>1.88</v>
      </c>
      <c r="AR107" s="174">
        <v>0.92</v>
      </c>
      <c r="AS107" s="174">
        <v>0.95</v>
      </c>
      <c r="AT107" s="174">
        <v>0.65</v>
      </c>
      <c r="AU107">
        <v>10.33</v>
      </c>
      <c r="AV107">
        <v>1.52</v>
      </c>
      <c r="AW107" s="174">
        <v>0.55000000000000004</v>
      </c>
      <c r="AX107" s="174">
        <v>2.4500000000000002</v>
      </c>
      <c r="AY107">
        <v>0.39</v>
      </c>
      <c r="AZ107" s="173">
        <v>0.99</v>
      </c>
      <c r="BA107">
        <v>1.18</v>
      </c>
      <c r="BB107">
        <v>2.57</v>
      </c>
      <c r="BC107">
        <v>2.46</v>
      </c>
      <c r="BD107" t="s">
        <v>311</v>
      </c>
      <c r="BE107">
        <v>12778.13</v>
      </c>
      <c r="BF107">
        <v>588875.30000000005</v>
      </c>
      <c r="BG107">
        <v>213130300</v>
      </c>
      <c r="BH107">
        <v>31682950</v>
      </c>
      <c r="BI107">
        <v>1387.89</v>
      </c>
      <c r="BJ107">
        <v>3238272</v>
      </c>
      <c r="BK107">
        <v>39554.93</v>
      </c>
      <c r="BL107">
        <v>10469.65</v>
      </c>
      <c r="BM107">
        <v>16519340</v>
      </c>
      <c r="BN107">
        <v>243296500</v>
      </c>
      <c r="BO107">
        <v>12749.34</v>
      </c>
      <c r="BP107">
        <v>10935750</v>
      </c>
      <c r="BQ107">
        <v>216364.2</v>
      </c>
      <c r="BR107">
        <v>175706400</v>
      </c>
      <c r="BS107">
        <v>24597.18</v>
      </c>
      <c r="BT107">
        <v>630149.6</v>
      </c>
      <c r="BU107">
        <v>7693269</v>
      </c>
      <c r="BV107">
        <v>81.849999999999994</v>
      </c>
      <c r="BW107">
        <v>6577.48</v>
      </c>
      <c r="BX107">
        <v>12680590</v>
      </c>
      <c r="BY107">
        <v>3587369</v>
      </c>
      <c r="BZ107">
        <v>2268.7199999999998</v>
      </c>
      <c r="CA107">
        <v>23032.58</v>
      </c>
      <c r="CB107">
        <v>206653</v>
      </c>
      <c r="CC107">
        <v>7218686</v>
      </c>
      <c r="CD107">
        <v>828.18</v>
      </c>
      <c r="CE107">
        <v>1512604</v>
      </c>
      <c r="CF107">
        <v>94653.91</v>
      </c>
      <c r="CG107">
        <v>46045.919999999998</v>
      </c>
      <c r="CH107">
        <v>1851731</v>
      </c>
      <c r="CI107">
        <v>5139.9799999999996</v>
      </c>
      <c r="CJ107">
        <v>2253.19</v>
      </c>
    </row>
    <row r="108" spans="1:88">
      <c r="A108" s="136" t="s">
        <v>273</v>
      </c>
      <c r="B108" t="s">
        <v>278</v>
      </c>
      <c r="D108" s="121">
        <v>44163</v>
      </c>
      <c r="E108" s="122">
        <v>0.71527777777777779</v>
      </c>
      <c r="F108">
        <v>2407</v>
      </c>
      <c r="G108" t="s">
        <v>174</v>
      </c>
      <c r="H108" t="s">
        <v>175</v>
      </c>
      <c r="I108">
        <v>1.018</v>
      </c>
      <c r="J108" s="174">
        <v>58980</v>
      </c>
      <c r="K108" s="174">
        <v>60460</v>
      </c>
      <c r="L108" s="174">
        <v>61020</v>
      </c>
      <c r="M108">
        <v>725.9</v>
      </c>
      <c r="N108">
        <v>734.2</v>
      </c>
      <c r="O108">
        <v>747.3</v>
      </c>
      <c r="P108">
        <v>553</v>
      </c>
      <c r="Q108">
        <v>547.1</v>
      </c>
      <c r="R108" s="174">
        <v>115800</v>
      </c>
      <c r="S108" s="174">
        <v>62940</v>
      </c>
      <c r="T108" s="174">
        <v>109700</v>
      </c>
      <c r="U108" s="174">
        <v>88430</v>
      </c>
      <c r="V108" s="174">
        <v>114600</v>
      </c>
      <c r="W108">
        <v>13.79</v>
      </c>
      <c r="X108">
        <v>13.86</v>
      </c>
      <c r="Y108" s="174">
        <v>417.1</v>
      </c>
      <c r="Z108" s="174">
        <v>3565</v>
      </c>
      <c r="AA108">
        <v>58.32</v>
      </c>
      <c r="AB108">
        <v>0.33479999999999999</v>
      </c>
      <c r="AC108">
        <v>20.52</v>
      </c>
      <c r="AD108">
        <v>0.4279</v>
      </c>
      <c r="AE108">
        <v>1.2110000000000001</v>
      </c>
      <c r="AF108" t="s">
        <v>309</v>
      </c>
      <c r="AG108">
        <v>0.51</v>
      </c>
      <c r="AH108" s="174">
        <v>0.66</v>
      </c>
      <c r="AI108" s="174">
        <v>0.99</v>
      </c>
      <c r="AJ108" s="174">
        <v>0.78</v>
      </c>
      <c r="AK108">
        <v>4.82</v>
      </c>
      <c r="AL108">
        <v>0.62</v>
      </c>
      <c r="AM108">
        <v>7.68</v>
      </c>
      <c r="AN108">
        <v>1.68</v>
      </c>
      <c r="AO108">
        <v>1.67</v>
      </c>
      <c r="AP108" s="174">
        <v>3.05</v>
      </c>
      <c r="AQ108" s="174">
        <v>1.47</v>
      </c>
      <c r="AR108" s="174">
        <v>0.76</v>
      </c>
      <c r="AS108" s="174">
        <v>0.25</v>
      </c>
      <c r="AT108" s="174">
        <v>1.53</v>
      </c>
      <c r="AU108">
        <v>1.45</v>
      </c>
      <c r="AV108">
        <v>1.03</v>
      </c>
      <c r="AW108" s="174">
        <v>1.76</v>
      </c>
      <c r="AX108" s="174">
        <v>2.35</v>
      </c>
      <c r="AY108">
        <v>1.1100000000000001</v>
      </c>
      <c r="AZ108">
        <v>1.52</v>
      </c>
      <c r="BA108">
        <v>1.02</v>
      </c>
      <c r="BB108">
        <v>2.68</v>
      </c>
      <c r="BC108">
        <v>1.19</v>
      </c>
      <c r="BD108" t="s">
        <v>311</v>
      </c>
      <c r="BE108">
        <v>29071.29</v>
      </c>
      <c r="BF108">
        <v>2445110</v>
      </c>
      <c r="BG108">
        <v>875894800</v>
      </c>
      <c r="BH108">
        <v>130616300</v>
      </c>
      <c r="BI108">
        <v>5765.8</v>
      </c>
      <c r="BJ108">
        <v>13505260</v>
      </c>
      <c r="BK108">
        <v>95567.76</v>
      </c>
      <c r="BL108">
        <v>6881.86</v>
      </c>
      <c r="BM108">
        <v>10725260</v>
      </c>
      <c r="BN108">
        <v>90574520</v>
      </c>
      <c r="BO108">
        <v>4628.6899999999996</v>
      </c>
      <c r="BP108">
        <v>3928663</v>
      </c>
      <c r="BQ108">
        <v>79341.77</v>
      </c>
      <c r="BR108">
        <v>62496050</v>
      </c>
      <c r="BS108">
        <v>13891.16</v>
      </c>
      <c r="BT108">
        <v>371644.5</v>
      </c>
      <c r="BU108">
        <v>4304545</v>
      </c>
      <c r="BV108">
        <v>4053.58</v>
      </c>
      <c r="BW108">
        <v>255824.9</v>
      </c>
      <c r="BX108">
        <v>8951909</v>
      </c>
      <c r="BY108">
        <v>7566409</v>
      </c>
      <c r="BZ108">
        <v>1479.35</v>
      </c>
      <c r="CA108">
        <v>15247.26</v>
      </c>
      <c r="CB108">
        <v>119963</v>
      </c>
      <c r="CC108">
        <v>1204681</v>
      </c>
      <c r="CD108">
        <v>1204.1400000000001</v>
      </c>
      <c r="CE108">
        <v>891599</v>
      </c>
      <c r="CF108">
        <v>47438.59</v>
      </c>
      <c r="CG108">
        <v>59923.95</v>
      </c>
      <c r="CH108">
        <v>1130842</v>
      </c>
      <c r="CI108">
        <v>10813.91</v>
      </c>
      <c r="CJ108">
        <v>25877.79</v>
      </c>
    </row>
    <row r="109" spans="1:88">
      <c r="A109" s="136" t="s">
        <v>228</v>
      </c>
      <c r="B109" t="s">
        <v>233</v>
      </c>
      <c r="D109" s="121">
        <v>44163</v>
      </c>
      <c r="E109" s="122">
        <v>0.62013888888888891</v>
      </c>
      <c r="F109">
        <v>2107</v>
      </c>
      <c r="G109" t="s">
        <v>174</v>
      </c>
      <c r="H109" t="s">
        <v>175</v>
      </c>
      <c r="I109">
        <v>0.83030000000000004</v>
      </c>
      <c r="J109" s="174">
        <v>55630</v>
      </c>
      <c r="K109" s="174">
        <v>59280</v>
      </c>
      <c r="L109" s="174">
        <v>60120</v>
      </c>
      <c r="M109">
        <v>55.67</v>
      </c>
      <c r="N109">
        <v>57.04</v>
      </c>
      <c r="O109">
        <v>170.8</v>
      </c>
      <c r="P109">
        <v>355</v>
      </c>
      <c r="Q109">
        <v>360.6</v>
      </c>
      <c r="R109" s="174">
        <v>105500</v>
      </c>
      <c r="S109" s="174">
        <v>56060</v>
      </c>
      <c r="T109" s="174">
        <v>100800</v>
      </c>
      <c r="U109" s="174">
        <v>77650</v>
      </c>
      <c r="V109" s="174">
        <v>106200</v>
      </c>
      <c r="W109">
        <v>0.41089999999999999</v>
      </c>
      <c r="X109">
        <v>0.40210000000000001</v>
      </c>
      <c r="Y109" s="174">
        <v>384.7</v>
      </c>
      <c r="Z109">
        <v>532.9</v>
      </c>
      <c r="AA109">
        <v>49.84</v>
      </c>
      <c r="AB109" s="173">
        <v>2.4799999999999999E-2</v>
      </c>
      <c r="AC109">
        <v>11.44</v>
      </c>
      <c r="AD109" s="173">
        <v>2.8000000000000001E-2</v>
      </c>
      <c r="AE109">
        <v>0.81330000000000002</v>
      </c>
      <c r="AF109" t="s">
        <v>309</v>
      </c>
      <c r="AG109">
        <v>1.73</v>
      </c>
      <c r="AH109" s="174">
        <v>0.11</v>
      </c>
      <c r="AI109" s="174">
        <v>0.94</v>
      </c>
      <c r="AJ109" s="174">
        <v>1.38</v>
      </c>
      <c r="AK109">
        <v>6.73</v>
      </c>
      <c r="AL109">
        <v>2.3199999999999998</v>
      </c>
      <c r="AM109">
        <v>8.2200000000000006</v>
      </c>
      <c r="AN109">
        <v>0.71</v>
      </c>
      <c r="AO109">
        <v>1.35</v>
      </c>
      <c r="AP109" s="174">
        <v>3.18</v>
      </c>
      <c r="AQ109" s="174">
        <v>0.73</v>
      </c>
      <c r="AR109" s="174">
        <v>1.26</v>
      </c>
      <c r="AS109" s="174">
        <v>0.99</v>
      </c>
      <c r="AT109" s="174">
        <v>1.08</v>
      </c>
      <c r="AU109">
        <v>5.21</v>
      </c>
      <c r="AV109">
        <v>2.84</v>
      </c>
      <c r="AW109" s="174">
        <v>1.46</v>
      </c>
      <c r="AX109">
        <v>1.73</v>
      </c>
      <c r="AY109">
        <v>0.42</v>
      </c>
      <c r="AZ109" s="173">
        <v>9.77</v>
      </c>
      <c r="BA109">
        <v>1.58</v>
      </c>
      <c r="BB109" s="173">
        <v>9.58</v>
      </c>
      <c r="BC109">
        <v>0.94</v>
      </c>
      <c r="BD109" t="s">
        <v>311</v>
      </c>
      <c r="BE109">
        <v>41793.129999999997</v>
      </c>
      <c r="BF109">
        <v>3927485</v>
      </c>
      <c r="BG109">
        <v>1510704000</v>
      </c>
      <c r="BH109">
        <v>226358800</v>
      </c>
      <c r="BI109">
        <v>767.83</v>
      </c>
      <c r="BJ109">
        <v>1867940</v>
      </c>
      <c r="BK109">
        <v>36621.33</v>
      </c>
      <c r="BL109">
        <v>7604.48</v>
      </c>
      <c r="BM109">
        <v>12959810</v>
      </c>
      <c r="BN109">
        <v>136381000</v>
      </c>
      <c r="BO109">
        <v>7020.83</v>
      </c>
      <c r="BP109">
        <v>6349503</v>
      </c>
      <c r="BQ109">
        <v>118620.8</v>
      </c>
      <c r="BR109">
        <v>101885000</v>
      </c>
      <c r="BS109">
        <v>23652.99</v>
      </c>
      <c r="BT109">
        <v>614571.30000000005</v>
      </c>
      <c r="BU109">
        <v>7572193</v>
      </c>
      <c r="BV109">
        <v>207.41</v>
      </c>
      <c r="BW109">
        <v>15172.17</v>
      </c>
      <c r="BX109">
        <v>14526050</v>
      </c>
      <c r="BY109">
        <v>1871872</v>
      </c>
      <c r="BZ109">
        <v>2218.35</v>
      </c>
      <c r="CA109">
        <v>23054.5</v>
      </c>
      <c r="CB109">
        <v>205080.2</v>
      </c>
      <c r="CC109">
        <v>1760025</v>
      </c>
      <c r="CD109">
        <v>257.77999999999997</v>
      </c>
      <c r="CE109">
        <v>1476642</v>
      </c>
      <c r="CF109">
        <v>89254.85</v>
      </c>
      <c r="CG109">
        <v>55359.28</v>
      </c>
      <c r="CH109">
        <v>1815353</v>
      </c>
      <c r="CI109">
        <v>2775.54</v>
      </c>
      <c r="CJ109">
        <v>27942.400000000001</v>
      </c>
    </row>
    <row r="110" spans="1:88">
      <c r="A110" s="136" t="s">
        <v>275</v>
      </c>
      <c r="B110" t="s">
        <v>280</v>
      </c>
      <c r="D110" s="121">
        <v>44163</v>
      </c>
      <c r="E110" s="122">
        <v>0.71944444444444444</v>
      </c>
      <c r="F110">
        <v>2408</v>
      </c>
      <c r="G110" t="s">
        <v>174</v>
      </c>
      <c r="H110" t="s">
        <v>175</v>
      </c>
      <c r="I110">
        <v>1.014</v>
      </c>
      <c r="J110" s="174">
        <v>56940</v>
      </c>
      <c r="K110" s="174">
        <v>60370</v>
      </c>
      <c r="L110" s="174">
        <v>61070</v>
      </c>
      <c r="M110">
        <v>778.5</v>
      </c>
      <c r="N110">
        <v>799</v>
      </c>
      <c r="O110">
        <v>823</v>
      </c>
      <c r="P110">
        <v>586.1</v>
      </c>
      <c r="Q110">
        <v>592.79999999999995</v>
      </c>
      <c r="R110" s="174">
        <v>116000</v>
      </c>
      <c r="S110" s="174">
        <v>62850</v>
      </c>
      <c r="T110" s="174">
        <v>110300</v>
      </c>
      <c r="U110" s="174">
        <v>86620</v>
      </c>
      <c r="V110" s="174">
        <v>115500</v>
      </c>
      <c r="W110">
        <v>14.01</v>
      </c>
      <c r="X110">
        <v>14.21</v>
      </c>
      <c r="Y110" s="174">
        <v>501.9</v>
      </c>
      <c r="Z110" s="174">
        <v>4929</v>
      </c>
      <c r="AA110">
        <v>63.57</v>
      </c>
      <c r="AB110">
        <v>0.35060000000000002</v>
      </c>
      <c r="AC110">
        <v>25.98</v>
      </c>
      <c r="AD110">
        <v>0.31430000000000002</v>
      </c>
      <c r="AE110">
        <v>1.4330000000000001</v>
      </c>
      <c r="AF110" t="s">
        <v>309</v>
      </c>
      <c r="AG110">
        <v>1.3</v>
      </c>
      <c r="AH110" s="174">
        <v>0.52</v>
      </c>
      <c r="AI110" s="174">
        <v>0.7</v>
      </c>
      <c r="AJ110" s="174">
        <v>0.9</v>
      </c>
      <c r="AK110">
        <v>1.48</v>
      </c>
      <c r="AL110">
        <v>0.83</v>
      </c>
      <c r="AM110">
        <v>8.89</v>
      </c>
      <c r="AN110">
        <v>0.93</v>
      </c>
      <c r="AO110">
        <v>0.57999999999999996</v>
      </c>
      <c r="AP110" s="174">
        <v>3.98</v>
      </c>
      <c r="AQ110" s="174">
        <v>3.3</v>
      </c>
      <c r="AR110" s="174">
        <v>0.08</v>
      </c>
      <c r="AS110" s="174">
        <v>1.29</v>
      </c>
      <c r="AT110" s="174">
        <v>0.64</v>
      </c>
      <c r="AU110">
        <v>2.02</v>
      </c>
      <c r="AV110">
        <v>0.09</v>
      </c>
      <c r="AW110" s="174">
        <v>0.52</v>
      </c>
      <c r="AX110" s="174">
        <v>1.56</v>
      </c>
      <c r="AY110">
        <v>0.11</v>
      </c>
      <c r="AZ110">
        <v>3.25</v>
      </c>
      <c r="BA110">
        <v>0.13</v>
      </c>
      <c r="BB110">
        <v>1.55</v>
      </c>
      <c r="BC110">
        <v>0.7</v>
      </c>
      <c r="BD110" t="s">
        <v>311</v>
      </c>
      <c r="BE110">
        <v>29114.73</v>
      </c>
      <c r="BF110">
        <v>2527026</v>
      </c>
      <c r="BG110">
        <v>878777800</v>
      </c>
      <c r="BH110">
        <v>131346000</v>
      </c>
      <c r="BI110">
        <v>6619.5</v>
      </c>
      <c r="BJ110">
        <v>14764650</v>
      </c>
      <c r="BK110">
        <v>107512.8</v>
      </c>
      <c r="BL110">
        <v>7801.26</v>
      </c>
      <c r="BM110">
        <v>11604100</v>
      </c>
      <c r="BN110">
        <v>92656490</v>
      </c>
      <c r="BO110">
        <v>4948.8</v>
      </c>
      <c r="BP110">
        <v>3968315</v>
      </c>
      <c r="BQ110">
        <v>83187.75</v>
      </c>
      <c r="BR110">
        <v>63320080</v>
      </c>
      <c r="BS110">
        <v>14870.3</v>
      </c>
      <c r="BT110">
        <v>379268.3</v>
      </c>
      <c r="BU110">
        <v>4325034</v>
      </c>
      <c r="BV110">
        <v>4409.6099999999997</v>
      </c>
      <c r="BW110">
        <v>263601.40000000002</v>
      </c>
      <c r="BX110">
        <v>10824130</v>
      </c>
      <c r="BY110">
        <v>10682490</v>
      </c>
      <c r="BZ110">
        <v>1582.33</v>
      </c>
      <c r="CA110">
        <v>15461.91</v>
      </c>
      <c r="CB110">
        <v>121782.9</v>
      </c>
      <c r="CC110">
        <v>1333004</v>
      </c>
      <c r="CD110">
        <v>1255.26</v>
      </c>
      <c r="CE110">
        <v>889943.9</v>
      </c>
      <c r="CF110">
        <v>47111.59</v>
      </c>
      <c r="CG110">
        <v>75737.240000000005</v>
      </c>
      <c r="CH110">
        <v>1120138</v>
      </c>
      <c r="CI110">
        <v>8154.91</v>
      </c>
      <c r="CJ110">
        <v>30331.02</v>
      </c>
    </row>
    <row r="111" spans="1:88">
      <c r="A111" s="136" t="s">
        <v>230</v>
      </c>
      <c r="B111" t="s">
        <v>235</v>
      </c>
      <c r="D111" s="121">
        <v>44163</v>
      </c>
      <c r="E111" s="122">
        <v>0.62361111111111112</v>
      </c>
      <c r="F111">
        <v>2108</v>
      </c>
      <c r="G111" t="s">
        <v>174</v>
      </c>
      <c r="H111" t="s">
        <v>175</v>
      </c>
      <c r="I111">
        <v>2.5019999999999998</v>
      </c>
      <c r="J111" s="174">
        <v>151000</v>
      </c>
      <c r="K111" s="174">
        <v>160000</v>
      </c>
      <c r="L111" s="174">
        <v>161800</v>
      </c>
      <c r="M111">
        <v>669</v>
      </c>
      <c r="N111">
        <v>671.4</v>
      </c>
      <c r="O111">
        <v>844.6</v>
      </c>
      <c r="P111">
        <v>1273</v>
      </c>
      <c r="Q111">
        <v>1263</v>
      </c>
      <c r="R111" s="174">
        <v>300000</v>
      </c>
      <c r="S111" s="174">
        <v>155600</v>
      </c>
      <c r="T111" s="174">
        <v>279900</v>
      </c>
      <c r="U111" s="174">
        <v>219300</v>
      </c>
      <c r="V111" s="174">
        <v>294800</v>
      </c>
      <c r="W111">
        <v>2.198</v>
      </c>
      <c r="X111">
        <v>2.2759999999999998</v>
      </c>
      <c r="Y111" s="174">
        <v>1334</v>
      </c>
      <c r="Z111" s="174">
        <v>8902</v>
      </c>
      <c r="AA111">
        <v>151.9</v>
      </c>
      <c r="AB111" s="173">
        <v>0.1046</v>
      </c>
      <c r="AC111">
        <v>50.89</v>
      </c>
      <c r="AD111">
        <v>0.1893</v>
      </c>
      <c r="AE111">
        <v>3.2709999999999999</v>
      </c>
      <c r="AF111" t="s">
        <v>309</v>
      </c>
      <c r="AG111">
        <v>0.25</v>
      </c>
      <c r="AH111" s="174">
        <v>1.71</v>
      </c>
      <c r="AI111" s="174">
        <v>0.16</v>
      </c>
      <c r="AJ111" s="174">
        <v>0.27</v>
      </c>
      <c r="AK111">
        <v>2.16</v>
      </c>
      <c r="AL111">
        <v>0.12</v>
      </c>
      <c r="AM111">
        <v>7.08</v>
      </c>
      <c r="AN111">
        <v>2.04</v>
      </c>
      <c r="AO111">
        <v>0.23</v>
      </c>
      <c r="AP111" s="174">
        <v>2.71</v>
      </c>
      <c r="AQ111" s="174">
        <v>2.09</v>
      </c>
      <c r="AR111" s="174">
        <v>0.18</v>
      </c>
      <c r="AS111" s="174">
        <v>1.81</v>
      </c>
      <c r="AT111" s="174">
        <v>0.17</v>
      </c>
      <c r="AU111">
        <v>4.46</v>
      </c>
      <c r="AV111">
        <v>0.14000000000000001</v>
      </c>
      <c r="AW111" s="174">
        <v>0.26</v>
      </c>
      <c r="AX111" s="174">
        <v>1.72</v>
      </c>
      <c r="AY111">
        <v>1.1000000000000001</v>
      </c>
      <c r="AZ111" s="173">
        <v>5.76</v>
      </c>
      <c r="BA111">
        <v>0.7</v>
      </c>
      <c r="BB111">
        <v>1.2</v>
      </c>
      <c r="BC111">
        <v>0.75</v>
      </c>
      <c r="BD111" t="s">
        <v>311</v>
      </c>
      <c r="BE111">
        <v>107781.1</v>
      </c>
      <c r="BF111">
        <v>10156320</v>
      </c>
      <c r="BG111">
        <v>3511355000</v>
      </c>
      <c r="BH111">
        <v>524625900</v>
      </c>
      <c r="BI111">
        <v>8623.93</v>
      </c>
      <c r="BJ111">
        <v>18709120</v>
      </c>
      <c r="BK111">
        <v>161102.79999999999</v>
      </c>
      <c r="BL111">
        <v>25417.29</v>
      </c>
      <c r="BM111">
        <v>35775780</v>
      </c>
      <c r="BN111">
        <v>350101500</v>
      </c>
      <c r="BO111">
        <v>18566.810000000001</v>
      </c>
      <c r="BP111">
        <v>15181630</v>
      </c>
      <c r="BQ111">
        <v>319120.59999999998</v>
      </c>
      <c r="BR111">
        <v>243676400</v>
      </c>
      <c r="BS111">
        <v>22538.67</v>
      </c>
      <c r="BT111">
        <v>554931.9</v>
      </c>
      <c r="BU111">
        <v>6520921</v>
      </c>
      <c r="BV111">
        <v>1049.31</v>
      </c>
      <c r="BW111">
        <v>65220.23</v>
      </c>
      <c r="BX111">
        <v>43382860</v>
      </c>
      <c r="BY111">
        <v>28227500</v>
      </c>
      <c r="BZ111">
        <v>1983.5</v>
      </c>
      <c r="CA111">
        <v>19089.34</v>
      </c>
      <c r="CB111">
        <v>177570</v>
      </c>
      <c r="CC111">
        <v>4642359</v>
      </c>
      <c r="CD111">
        <v>586.69000000000005</v>
      </c>
      <c r="CE111">
        <v>1229553</v>
      </c>
      <c r="CF111">
        <v>66415.350000000006</v>
      </c>
      <c r="CG111">
        <v>204929.4</v>
      </c>
      <c r="CH111">
        <v>1553297</v>
      </c>
      <c r="CI111">
        <v>7407.4</v>
      </c>
      <c r="CJ111">
        <v>95871.18</v>
      </c>
    </row>
    <row r="112" spans="1:88">
      <c r="A112" s="136" t="s">
        <v>277</v>
      </c>
      <c r="B112" t="s">
        <v>282</v>
      </c>
      <c r="D112" s="121">
        <v>44163</v>
      </c>
      <c r="E112" s="122">
        <v>0.72291666666666676</v>
      </c>
      <c r="F112">
        <v>2409</v>
      </c>
      <c r="G112" t="s">
        <v>174</v>
      </c>
      <c r="H112" t="s">
        <v>175</v>
      </c>
      <c r="I112">
        <v>1.756</v>
      </c>
      <c r="J112" s="174">
        <v>57950</v>
      </c>
      <c r="K112" s="174">
        <v>61890</v>
      </c>
      <c r="L112" s="174">
        <v>62610</v>
      </c>
      <c r="M112">
        <v>176.8</v>
      </c>
      <c r="N112">
        <v>182.9</v>
      </c>
      <c r="O112">
        <v>115.2</v>
      </c>
      <c r="P112">
        <v>73.5</v>
      </c>
      <c r="Q112">
        <v>81.099999999999994</v>
      </c>
      <c r="R112" s="174">
        <v>116600</v>
      </c>
      <c r="S112" s="174">
        <v>61770</v>
      </c>
      <c r="T112" s="174">
        <v>111400</v>
      </c>
      <c r="U112" s="174">
        <v>87470</v>
      </c>
      <c r="V112" s="174">
        <v>116400</v>
      </c>
      <c r="W112">
        <v>9.5079999999999991</v>
      </c>
      <c r="X112">
        <v>9.7260000000000009</v>
      </c>
      <c r="Y112" s="174">
        <v>804.3</v>
      </c>
      <c r="Z112" s="174">
        <v>3733</v>
      </c>
      <c r="AA112">
        <v>19.88</v>
      </c>
      <c r="AB112">
        <v>0.3362</v>
      </c>
      <c r="AC112">
        <v>61.24</v>
      </c>
      <c r="AD112" s="173">
        <v>2.1100000000000001E-2</v>
      </c>
      <c r="AE112">
        <v>0.1082</v>
      </c>
      <c r="AF112" t="s">
        <v>309</v>
      </c>
      <c r="AG112">
        <v>0.67</v>
      </c>
      <c r="AH112" s="174">
        <v>0.68</v>
      </c>
      <c r="AI112" s="174">
        <v>0.89</v>
      </c>
      <c r="AJ112" s="174">
        <v>0.89</v>
      </c>
      <c r="AK112">
        <v>2.78</v>
      </c>
      <c r="AL112">
        <v>0.48</v>
      </c>
      <c r="AM112">
        <v>9.49</v>
      </c>
      <c r="AN112">
        <v>3.7</v>
      </c>
      <c r="AO112">
        <v>5.48</v>
      </c>
      <c r="AP112" s="174">
        <v>3.22</v>
      </c>
      <c r="AQ112" s="174">
        <v>2.11</v>
      </c>
      <c r="AR112" s="174">
        <v>1.04</v>
      </c>
      <c r="AS112" s="174">
        <v>0.74</v>
      </c>
      <c r="AT112" s="174">
        <v>0.67</v>
      </c>
      <c r="AU112">
        <v>2.4</v>
      </c>
      <c r="AV112">
        <v>0.87</v>
      </c>
      <c r="AW112" s="174">
        <v>0.48</v>
      </c>
      <c r="AX112" s="174">
        <v>2.87</v>
      </c>
      <c r="AY112">
        <v>0.71</v>
      </c>
      <c r="AZ112">
        <v>1.22</v>
      </c>
      <c r="BA112">
        <v>0.68</v>
      </c>
      <c r="BB112" s="173">
        <v>6.68</v>
      </c>
      <c r="BC112">
        <v>0.54</v>
      </c>
      <c r="BD112" t="s">
        <v>311</v>
      </c>
      <c r="BE112">
        <v>50913.29</v>
      </c>
      <c r="BF112">
        <v>2608109</v>
      </c>
      <c r="BG112">
        <v>912966400</v>
      </c>
      <c r="BH112">
        <v>136473800</v>
      </c>
      <c r="BI112">
        <v>1532.35</v>
      </c>
      <c r="BJ112">
        <v>3436793</v>
      </c>
      <c r="BK112">
        <v>15630.31</v>
      </c>
      <c r="BL112">
        <v>1117.8599999999999</v>
      </c>
      <c r="BM112">
        <v>2377034</v>
      </c>
      <c r="BN112">
        <v>94503420</v>
      </c>
      <c r="BO112">
        <v>4932.12</v>
      </c>
      <c r="BP112">
        <v>4061308</v>
      </c>
      <c r="BQ112">
        <v>85196.66</v>
      </c>
      <c r="BR112">
        <v>64674570</v>
      </c>
      <c r="BS112">
        <v>15080.52</v>
      </c>
      <c r="BT112">
        <v>385071.2</v>
      </c>
      <c r="BU112">
        <v>4383154</v>
      </c>
      <c r="BV112">
        <v>3034.8</v>
      </c>
      <c r="BW112">
        <v>183206.5</v>
      </c>
      <c r="BX112">
        <v>17579440</v>
      </c>
      <c r="BY112">
        <v>8204115</v>
      </c>
      <c r="BZ112">
        <v>1550.84</v>
      </c>
      <c r="CA112">
        <v>15898.32</v>
      </c>
      <c r="CB112">
        <v>122947.1</v>
      </c>
      <c r="CC112">
        <v>421071.4</v>
      </c>
      <c r="CD112">
        <v>1221.18</v>
      </c>
      <c r="CE112">
        <v>900978.1</v>
      </c>
      <c r="CF112">
        <v>48246.13</v>
      </c>
      <c r="CG112">
        <v>180693.7</v>
      </c>
      <c r="CH112">
        <v>1124619</v>
      </c>
      <c r="CI112">
        <v>1561.97</v>
      </c>
      <c r="CJ112">
        <v>2362.4699999999998</v>
      </c>
    </row>
    <row r="113" spans="1:88">
      <c r="A113" s="136" t="s">
        <v>232</v>
      </c>
      <c r="B113" t="s">
        <v>241</v>
      </c>
      <c r="D113" s="121">
        <v>44163</v>
      </c>
      <c r="E113" s="122">
        <v>0.62708333333333333</v>
      </c>
      <c r="F113">
        <v>2109</v>
      </c>
      <c r="G113" t="s">
        <v>174</v>
      </c>
      <c r="H113" t="s">
        <v>175</v>
      </c>
      <c r="I113">
        <v>1.9830000000000001</v>
      </c>
      <c r="J113" s="174">
        <v>56480</v>
      </c>
      <c r="K113" s="174">
        <v>59870</v>
      </c>
      <c r="L113" s="174">
        <v>60290</v>
      </c>
      <c r="M113">
        <v>9.2940000000000005</v>
      </c>
      <c r="N113">
        <v>7.3330000000000002</v>
      </c>
      <c r="O113">
        <v>58.08</v>
      </c>
      <c r="P113">
        <v>50.03</v>
      </c>
      <c r="Q113">
        <v>53.54</v>
      </c>
      <c r="R113" s="174">
        <v>108300</v>
      </c>
      <c r="S113" s="174">
        <v>56920</v>
      </c>
      <c r="T113" s="174">
        <v>101700</v>
      </c>
      <c r="U113" s="174">
        <v>79600</v>
      </c>
      <c r="V113" s="174">
        <v>107300</v>
      </c>
      <c r="W113">
        <v>0.21909999999999999</v>
      </c>
      <c r="X113">
        <v>0.20899999999999999</v>
      </c>
      <c r="Y113" s="174">
        <v>708.4</v>
      </c>
      <c r="Z113" s="174">
        <v>1035</v>
      </c>
      <c r="AA113">
        <v>16.149999999999999</v>
      </c>
      <c r="AB113" s="173">
        <v>1.3899999999999999E-2</v>
      </c>
      <c r="AC113">
        <v>54.8</v>
      </c>
      <c r="AD113" s="173">
        <v>-5.9999999999999995E-4</v>
      </c>
      <c r="AE113">
        <v>8.5999999999999993E-2</v>
      </c>
      <c r="AF113" t="s">
        <v>309</v>
      </c>
      <c r="AG113">
        <v>0.62</v>
      </c>
      <c r="AH113" s="174">
        <v>3.75</v>
      </c>
      <c r="AI113" s="174">
        <v>0.39</v>
      </c>
      <c r="AJ113" s="174">
        <v>0.53</v>
      </c>
      <c r="AK113">
        <v>11.19</v>
      </c>
      <c r="AL113">
        <v>1.92</v>
      </c>
      <c r="AM113">
        <v>9.77</v>
      </c>
      <c r="AN113">
        <v>6.97</v>
      </c>
      <c r="AO113">
        <v>6.3</v>
      </c>
      <c r="AP113" s="174">
        <v>2.52</v>
      </c>
      <c r="AQ113" s="174">
        <v>5.69</v>
      </c>
      <c r="AR113" s="174">
        <v>0.3</v>
      </c>
      <c r="AS113" s="174">
        <v>3.42</v>
      </c>
      <c r="AT113" s="174">
        <v>0.52</v>
      </c>
      <c r="AU113">
        <v>4.05</v>
      </c>
      <c r="AV113">
        <v>2.31</v>
      </c>
      <c r="AW113" s="174">
        <v>0.43</v>
      </c>
      <c r="AX113" s="174">
        <v>2.77</v>
      </c>
      <c r="AY113">
        <v>0.76</v>
      </c>
      <c r="AZ113" s="173">
        <v>14.45</v>
      </c>
      <c r="BA113">
        <v>0.32</v>
      </c>
      <c r="BB113" s="173" t="s">
        <v>310</v>
      </c>
      <c r="BC113">
        <v>1.76</v>
      </c>
      <c r="BD113" t="s">
        <v>311</v>
      </c>
      <c r="BE113">
        <v>88905.05</v>
      </c>
      <c r="BF113">
        <v>3658920</v>
      </c>
      <c r="BG113">
        <v>1366244000</v>
      </c>
      <c r="BH113">
        <v>203303500</v>
      </c>
      <c r="BI113">
        <v>130.01</v>
      </c>
      <c r="BJ113">
        <v>234121.60000000001</v>
      </c>
      <c r="BK113">
        <v>11856.69</v>
      </c>
      <c r="BL113">
        <v>1161.2</v>
      </c>
      <c r="BM113">
        <v>2895464</v>
      </c>
      <c r="BN113">
        <v>129053100</v>
      </c>
      <c r="BO113">
        <v>6538.35</v>
      </c>
      <c r="BP113">
        <v>5734043</v>
      </c>
      <c r="BQ113">
        <v>111587.3</v>
      </c>
      <c r="BR113">
        <v>92250000</v>
      </c>
      <c r="BS113">
        <v>21717.78</v>
      </c>
      <c r="BT113">
        <v>566320.30000000005</v>
      </c>
      <c r="BU113">
        <v>6780868</v>
      </c>
      <c r="BV113">
        <v>102.22</v>
      </c>
      <c r="BW113">
        <v>7999.32</v>
      </c>
      <c r="BX113">
        <v>23952870</v>
      </c>
      <c r="BY113">
        <v>3346237</v>
      </c>
      <c r="BZ113">
        <v>2109.0700000000002</v>
      </c>
      <c r="CA113">
        <v>21854.44</v>
      </c>
      <c r="CB113">
        <v>184337.1</v>
      </c>
      <c r="CC113">
        <v>513011.7</v>
      </c>
      <c r="CD113">
        <v>178.52</v>
      </c>
      <c r="CE113">
        <v>1342120</v>
      </c>
      <c r="CF113">
        <v>81041.039999999994</v>
      </c>
      <c r="CG113">
        <v>240873.60000000001</v>
      </c>
      <c r="CH113">
        <v>1645386</v>
      </c>
      <c r="CI113">
        <v>1569.38</v>
      </c>
      <c r="CJ113">
        <v>2769.6</v>
      </c>
    </row>
    <row r="114" spans="1:88">
      <c r="H114" s="169" t="s">
        <v>605</v>
      </c>
      <c r="I114" s="169">
        <f t="shared" ref="I114:AE114" si="15">MEDIAN(I76:I113)</f>
        <v>1.016</v>
      </c>
      <c r="J114" s="169">
        <f t="shared" si="15"/>
        <v>53965</v>
      </c>
      <c r="K114" s="169">
        <f t="shared" si="15"/>
        <v>56270</v>
      </c>
      <c r="L114" s="169">
        <f t="shared" si="15"/>
        <v>56835</v>
      </c>
      <c r="M114" s="169">
        <f t="shared" si="15"/>
        <v>697.45</v>
      </c>
      <c r="N114" s="169">
        <f t="shared" si="15"/>
        <v>702.8</v>
      </c>
      <c r="O114" s="169">
        <f t="shared" si="15"/>
        <v>785.15</v>
      </c>
      <c r="P114" s="169">
        <f t="shared" si="15"/>
        <v>578</v>
      </c>
      <c r="Q114" s="169">
        <f t="shared" si="15"/>
        <v>583.04999999999995</v>
      </c>
      <c r="R114" s="169">
        <f t="shared" si="15"/>
        <v>111100</v>
      </c>
      <c r="S114" s="169">
        <f t="shared" si="15"/>
        <v>60235</v>
      </c>
      <c r="T114" s="169">
        <f t="shared" si="15"/>
        <v>107150</v>
      </c>
      <c r="U114" s="169">
        <f t="shared" si="15"/>
        <v>83370</v>
      </c>
      <c r="V114" s="169">
        <f t="shared" si="15"/>
        <v>111450</v>
      </c>
      <c r="W114" s="169">
        <f t="shared" si="15"/>
        <v>1.8170000000000002</v>
      </c>
      <c r="X114" s="169">
        <f t="shared" si="15"/>
        <v>1.8130000000000002</v>
      </c>
      <c r="Y114" s="169">
        <f t="shared" si="15"/>
        <v>605.15</v>
      </c>
      <c r="Z114" s="169">
        <f t="shared" si="15"/>
        <v>2180</v>
      </c>
      <c r="AA114" s="169">
        <f t="shared" si="15"/>
        <v>61.125</v>
      </c>
      <c r="AB114" s="169">
        <f t="shared" si="15"/>
        <v>0.1222</v>
      </c>
      <c r="AC114" s="169">
        <f t="shared" si="15"/>
        <v>21.115000000000002</v>
      </c>
      <c r="AD114" s="169">
        <f t="shared" si="15"/>
        <v>0.21415000000000001</v>
      </c>
      <c r="AE114" s="169">
        <f t="shared" si="15"/>
        <v>0.25919999999999999</v>
      </c>
    </row>
    <row r="115" spans="1:88">
      <c r="H115" s="169" t="s">
        <v>606</v>
      </c>
      <c r="I115" s="169">
        <f t="shared" ref="I115:AE115" si="16">MAX(I76:I113)</f>
        <v>25.32</v>
      </c>
      <c r="J115" s="169">
        <f t="shared" si="16"/>
        <v>151000</v>
      </c>
      <c r="K115" s="169">
        <f t="shared" si="16"/>
        <v>160000</v>
      </c>
      <c r="L115" s="169">
        <f t="shared" si="16"/>
        <v>161800</v>
      </c>
      <c r="M115" s="169">
        <f t="shared" si="16"/>
        <v>16820</v>
      </c>
      <c r="N115" s="169">
        <f t="shared" si="16"/>
        <v>15300</v>
      </c>
      <c r="O115" s="169">
        <f t="shared" si="16"/>
        <v>13620</v>
      </c>
      <c r="P115" s="169">
        <f t="shared" si="16"/>
        <v>6043</v>
      </c>
      <c r="Q115" s="169">
        <f t="shared" si="16"/>
        <v>6020</v>
      </c>
      <c r="R115" s="169">
        <f t="shared" si="16"/>
        <v>300000</v>
      </c>
      <c r="S115" s="169">
        <f t="shared" si="16"/>
        <v>155600</v>
      </c>
      <c r="T115" s="169">
        <f t="shared" si="16"/>
        <v>279900</v>
      </c>
      <c r="U115" s="169">
        <f t="shared" si="16"/>
        <v>219300</v>
      </c>
      <c r="V115" s="169">
        <f t="shared" si="16"/>
        <v>294800</v>
      </c>
      <c r="W115" s="169">
        <f t="shared" si="16"/>
        <v>20.55</v>
      </c>
      <c r="X115" s="169">
        <f t="shared" si="16"/>
        <v>20.45</v>
      </c>
      <c r="Y115" s="169">
        <f t="shared" si="16"/>
        <v>3411</v>
      </c>
      <c r="Z115" s="169">
        <f t="shared" si="16"/>
        <v>29070</v>
      </c>
      <c r="AA115" s="169">
        <f t="shared" si="16"/>
        <v>635.4</v>
      </c>
      <c r="AB115" s="169">
        <f t="shared" si="16"/>
        <v>4.726</v>
      </c>
      <c r="AC115" s="169">
        <f t="shared" si="16"/>
        <v>100.1</v>
      </c>
      <c r="AD115" s="169">
        <f t="shared" si="16"/>
        <v>11.51</v>
      </c>
      <c r="AE115" s="169">
        <f t="shared" si="16"/>
        <v>3.2709999999999999</v>
      </c>
    </row>
    <row r="116" spans="1:88">
      <c r="H116" s="169" t="s">
        <v>607</v>
      </c>
      <c r="I116" s="169">
        <f t="shared" ref="I116:AE116" si="17">MIN(I76:I113)</f>
        <v>0.1154</v>
      </c>
      <c r="J116" s="169">
        <f t="shared" si="17"/>
        <v>680.7</v>
      </c>
      <c r="K116" s="169">
        <f t="shared" si="17"/>
        <v>717.6</v>
      </c>
      <c r="L116" s="169">
        <f t="shared" si="17"/>
        <v>742.9</v>
      </c>
      <c r="M116" s="169">
        <f t="shared" si="17"/>
        <v>0.87019999999999997</v>
      </c>
      <c r="N116" s="169">
        <f t="shared" si="17"/>
        <v>1.4139999999999999</v>
      </c>
      <c r="O116" s="169">
        <f t="shared" si="17"/>
        <v>10.02</v>
      </c>
      <c r="P116" s="169">
        <f t="shared" si="17"/>
        <v>28.45</v>
      </c>
      <c r="Q116" s="169">
        <f t="shared" si="17"/>
        <v>26.43</v>
      </c>
      <c r="R116" s="169">
        <f t="shared" si="17"/>
        <v>96370</v>
      </c>
      <c r="S116" s="169">
        <f t="shared" si="17"/>
        <v>52110</v>
      </c>
      <c r="T116" s="169">
        <f t="shared" si="17"/>
        <v>93520</v>
      </c>
      <c r="U116" s="169">
        <f t="shared" si="17"/>
        <v>71350</v>
      </c>
      <c r="V116" s="169">
        <f t="shared" si="17"/>
        <v>97430</v>
      </c>
      <c r="W116" s="169">
        <f t="shared" si="17"/>
        <v>3.7000000000000002E-3</v>
      </c>
      <c r="X116" s="169">
        <f t="shared" si="17"/>
        <v>-1.78E-2</v>
      </c>
      <c r="Y116" s="169">
        <f t="shared" si="17"/>
        <v>37.130000000000003</v>
      </c>
      <c r="Z116" s="169">
        <f t="shared" si="17"/>
        <v>0.63560000000000005</v>
      </c>
      <c r="AA116" s="169">
        <f t="shared" si="17"/>
        <v>16.149999999999999</v>
      </c>
      <c r="AB116" s="169">
        <f t="shared" si="17"/>
        <v>4.8999999999999998E-3</v>
      </c>
      <c r="AC116" s="169">
        <f t="shared" si="17"/>
        <v>1.2470000000000001</v>
      </c>
      <c r="AD116" s="169">
        <f t="shared" si="17"/>
        <v>-7.4000000000000003E-3</v>
      </c>
      <c r="AE116" s="169">
        <f t="shared" si="17"/>
        <v>8.3000000000000001E-3</v>
      </c>
    </row>
    <row r="122" spans="1:88">
      <c r="A122" s="2" t="s">
        <v>608</v>
      </c>
    </row>
    <row r="123" spans="1:88">
      <c r="A123" t="s">
        <v>166</v>
      </c>
      <c r="B123" t="s">
        <v>167</v>
      </c>
      <c r="C123" t="s">
        <v>168</v>
      </c>
      <c r="D123" t="s">
        <v>169</v>
      </c>
      <c r="E123" t="s">
        <v>170</v>
      </c>
      <c r="F123" t="s">
        <v>171</v>
      </c>
      <c r="G123" t="s">
        <v>609</v>
      </c>
      <c r="H123" t="s">
        <v>173</v>
      </c>
      <c r="I123" s="175" t="s">
        <v>312</v>
      </c>
      <c r="J123" s="137" t="s">
        <v>313</v>
      </c>
      <c r="K123" t="s">
        <v>314</v>
      </c>
      <c r="L123" s="175" t="s">
        <v>315</v>
      </c>
      <c r="M123" t="s">
        <v>316</v>
      </c>
      <c r="N123" s="175" t="s">
        <v>317</v>
      </c>
      <c r="O123" s="175" t="s">
        <v>318</v>
      </c>
      <c r="P123" s="175" t="s">
        <v>319</v>
      </c>
      <c r="Q123" t="s">
        <v>320</v>
      </c>
      <c r="R123" t="s">
        <v>321</v>
      </c>
      <c r="S123" t="s">
        <v>322</v>
      </c>
      <c r="T123" s="137" t="s">
        <v>323</v>
      </c>
      <c r="U123" t="s">
        <v>324</v>
      </c>
      <c r="V123" s="175" t="s">
        <v>325</v>
      </c>
      <c r="W123" s="175" t="s">
        <v>326</v>
      </c>
      <c r="X123" s="137" t="s">
        <v>327</v>
      </c>
      <c r="Y123" s="175" t="s">
        <v>328</v>
      </c>
      <c r="Z123" s="175" t="s">
        <v>329</v>
      </c>
      <c r="AA123" s="175" t="s">
        <v>330</v>
      </c>
      <c r="AB123" s="175" t="s">
        <v>331</v>
      </c>
      <c r="AC123" s="175" t="s">
        <v>332</v>
      </c>
      <c r="AD123" s="175" t="s">
        <v>333</v>
      </c>
      <c r="AE123" s="175" t="s">
        <v>334</v>
      </c>
      <c r="AF123" t="s">
        <v>535</v>
      </c>
      <c r="AG123" s="175" t="s">
        <v>536</v>
      </c>
      <c r="AH123" s="137" t="s">
        <v>537</v>
      </c>
      <c r="AI123" t="s">
        <v>538</v>
      </c>
      <c r="AJ123" s="175" t="s">
        <v>539</v>
      </c>
      <c r="AK123" t="s">
        <v>540</v>
      </c>
      <c r="AL123" s="175" t="s">
        <v>541</v>
      </c>
      <c r="AM123" s="175" t="s">
        <v>542</v>
      </c>
      <c r="AN123" s="175" t="s">
        <v>543</v>
      </c>
      <c r="AO123" t="s">
        <v>544</v>
      </c>
      <c r="AP123" t="s">
        <v>545</v>
      </c>
      <c r="AQ123" t="s">
        <v>546</v>
      </c>
      <c r="AR123" s="137" t="s">
        <v>547</v>
      </c>
      <c r="AS123" t="s">
        <v>548</v>
      </c>
      <c r="AT123" s="175" t="s">
        <v>549</v>
      </c>
      <c r="AU123" s="175" t="s">
        <v>550</v>
      </c>
      <c r="AV123" s="137" t="s">
        <v>551</v>
      </c>
      <c r="AW123" s="175" t="s">
        <v>552</v>
      </c>
      <c r="AX123" s="175" t="s">
        <v>553</v>
      </c>
      <c r="AY123" s="175" t="s">
        <v>554</v>
      </c>
      <c r="AZ123" s="175" t="s">
        <v>555</v>
      </c>
      <c r="BA123" s="175" t="s">
        <v>556</v>
      </c>
      <c r="BB123" s="175" t="s">
        <v>557</v>
      </c>
      <c r="BC123" s="175" t="s">
        <v>558</v>
      </c>
      <c r="BD123" t="s">
        <v>559</v>
      </c>
      <c r="BE123" t="s">
        <v>560</v>
      </c>
      <c r="BF123" t="s">
        <v>561</v>
      </c>
      <c r="BG123" t="s">
        <v>562</v>
      </c>
      <c r="BH123" t="s">
        <v>563</v>
      </c>
      <c r="BI123" t="s">
        <v>564</v>
      </c>
      <c r="BJ123" t="s">
        <v>565</v>
      </c>
      <c r="BK123" t="s">
        <v>566</v>
      </c>
      <c r="BL123" t="s">
        <v>567</v>
      </c>
      <c r="BM123" t="s">
        <v>568</v>
      </c>
      <c r="BN123" t="s">
        <v>569</v>
      </c>
      <c r="BO123" t="s">
        <v>570</v>
      </c>
      <c r="BP123" t="s">
        <v>571</v>
      </c>
      <c r="BQ123" t="s">
        <v>572</v>
      </c>
      <c r="BR123" t="s">
        <v>573</v>
      </c>
      <c r="BS123" s="123" t="s">
        <v>335</v>
      </c>
      <c r="BT123" s="123" t="s">
        <v>336</v>
      </c>
      <c r="BU123" s="123" t="s">
        <v>337</v>
      </c>
      <c r="BV123" t="s">
        <v>574</v>
      </c>
      <c r="BW123" t="s">
        <v>575</v>
      </c>
      <c r="BX123" t="s">
        <v>576</v>
      </c>
      <c r="BY123" t="s">
        <v>577</v>
      </c>
      <c r="BZ123" s="123" t="s">
        <v>338</v>
      </c>
      <c r="CA123" s="123" t="s">
        <v>339</v>
      </c>
      <c r="CB123" s="123" t="s">
        <v>340</v>
      </c>
      <c r="CC123" t="s">
        <v>578</v>
      </c>
      <c r="CD123" t="s">
        <v>579</v>
      </c>
      <c r="CE123" s="123" t="s">
        <v>341</v>
      </c>
      <c r="CF123" s="123" t="s">
        <v>342</v>
      </c>
      <c r="CG123" t="s">
        <v>580</v>
      </c>
      <c r="CH123" s="123" t="s">
        <v>343</v>
      </c>
      <c r="CI123" t="s">
        <v>581</v>
      </c>
      <c r="CJ123" t="s">
        <v>582</v>
      </c>
    </row>
    <row r="124" spans="1:88" s="137" customFormat="1">
      <c r="A124" s="136" t="s">
        <v>279</v>
      </c>
      <c r="B124" t="s">
        <v>287</v>
      </c>
      <c r="C124"/>
      <c r="D124" s="121">
        <v>44163</v>
      </c>
      <c r="E124" s="122">
        <v>0.7270833333333333</v>
      </c>
      <c r="F124">
        <v>2410</v>
      </c>
      <c r="G124" s="197">
        <v>2011.6295733396278</v>
      </c>
      <c r="H124" t="s">
        <v>175</v>
      </c>
      <c r="I124" s="197">
        <f>$G124*I76</f>
        <v>1672.4688272745666</v>
      </c>
      <c r="J124" s="198">
        <f>$G124*J76</f>
        <v>96176009.901367605</v>
      </c>
      <c r="K124" s="198">
        <f t="shared" ref="K124:AE124" si="18">$G124*K76</f>
        <v>100420548.30111422</v>
      </c>
      <c r="L124" s="198">
        <f t="shared" si="18"/>
        <v>101868921.59391876</v>
      </c>
      <c r="M124" s="198">
        <f t="shared" si="18"/>
        <v>3983026.5552124628</v>
      </c>
      <c r="N124" s="198">
        <f t="shared" si="18"/>
        <v>4003142.8509458592</v>
      </c>
      <c r="O124" s="198">
        <f t="shared" si="18"/>
        <v>3361433.0170505182</v>
      </c>
      <c r="P124" s="197">
        <f t="shared" si="18"/>
        <v>2981235.0276893284</v>
      </c>
      <c r="Q124" s="197">
        <f t="shared" si="18"/>
        <v>3017444.3600094416</v>
      </c>
      <c r="R124" s="198">
        <f t="shared" si="18"/>
        <v>221279253.06735906</v>
      </c>
      <c r="S124" s="198">
        <f t="shared" si="18"/>
        <v>120798355.87904465</v>
      </c>
      <c r="T124" s="198">
        <f t="shared" si="18"/>
        <v>211422268.15799487</v>
      </c>
      <c r="U124" s="198">
        <f t="shared" si="18"/>
        <v>166743975.33412173</v>
      </c>
      <c r="V124" s="198">
        <f t="shared" si="18"/>
        <v>218865297.57935151</v>
      </c>
      <c r="W124" s="197">
        <f t="shared" si="18"/>
        <v>12735.626828813185</v>
      </c>
      <c r="X124" s="197">
        <f t="shared" si="18"/>
        <v>12802.01060473339</v>
      </c>
      <c r="Y124" s="198">
        <f t="shared" si="18"/>
        <v>4972748.3052955596</v>
      </c>
      <c r="Z124" s="198">
        <f t="shared" si="18"/>
        <v>39910730.735058218</v>
      </c>
      <c r="AA124" s="197">
        <f t="shared" si="18"/>
        <v>183420.38449710727</v>
      </c>
      <c r="AB124" s="197">
        <f t="shared" si="18"/>
        <v>2166.525050486779</v>
      </c>
      <c r="AC124" s="197">
        <f t="shared" si="18"/>
        <v>43672.47803720332</v>
      </c>
      <c r="AD124" s="197">
        <f t="shared" si="18"/>
        <v>1741.2665586827818</v>
      </c>
      <c r="AE124" s="197">
        <f t="shared" si="18"/>
        <v>1558.0071045515417</v>
      </c>
      <c r="AF124" t="s">
        <v>309</v>
      </c>
      <c r="AG124">
        <v>0.92</v>
      </c>
      <c r="AH124" s="174">
        <v>0.79</v>
      </c>
      <c r="AI124" s="174">
        <v>0.72</v>
      </c>
      <c r="AJ124" s="174">
        <v>0.6</v>
      </c>
      <c r="AK124" s="174">
        <v>0.76</v>
      </c>
      <c r="AL124" s="174">
        <v>0.38</v>
      </c>
      <c r="AM124" s="174">
        <v>7.01</v>
      </c>
      <c r="AN124">
        <v>2.76</v>
      </c>
      <c r="AO124">
        <v>0.94</v>
      </c>
      <c r="AP124" s="174">
        <v>2.56</v>
      </c>
      <c r="AQ124" s="174">
        <v>1.93</v>
      </c>
      <c r="AR124" s="174">
        <v>0.85</v>
      </c>
      <c r="AS124" s="174">
        <v>0.83</v>
      </c>
      <c r="AT124" s="174">
        <v>0.49</v>
      </c>
      <c r="AU124">
        <v>4.1500000000000004</v>
      </c>
      <c r="AV124">
        <v>1.3</v>
      </c>
      <c r="AW124" s="174">
        <v>0.49</v>
      </c>
      <c r="AX124" s="174">
        <v>1.95</v>
      </c>
      <c r="AY124">
        <v>0.27</v>
      </c>
      <c r="AZ124">
        <v>1.2</v>
      </c>
      <c r="BA124">
        <v>1.04</v>
      </c>
      <c r="BB124">
        <v>2.14</v>
      </c>
      <c r="BC124">
        <v>2.0699999999999998</v>
      </c>
      <c r="BD124" t="s">
        <v>311</v>
      </c>
      <c r="BE124">
        <v>19516.740000000002</v>
      </c>
      <c r="BF124">
        <v>1847141</v>
      </c>
      <c r="BG124">
        <v>593328800</v>
      </c>
      <c r="BH124">
        <v>88926220</v>
      </c>
      <c r="BI124">
        <v>14651.12</v>
      </c>
      <c r="BJ124">
        <v>30009760</v>
      </c>
      <c r="BK124">
        <v>187748.3</v>
      </c>
      <c r="BL124">
        <v>16980.38</v>
      </c>
      <c r="BM124">
        <v>22869630</v>
      </c>
      <c r="BN124">
        <v>75739460</v>
      </c>
      <c r="BO124">
        <v>4115.17</v>
      </c>
      <c r="BP124">
        <v>3088048</v>
      </c>
      <c r="BQ124">
        <v>69298.880000000005</v>
      </c>
      <c r="BR124">
        <v>48699890</v>
      </c>
      <c r="BS124">
        <v>12946.24</v>
      </c>
      <c r="BT124">
        <v>327423.7</v>
      </c>
      <c r="BU124">
        <v>3531332</v>
      </c>
      <c r="BV124">
        <v>1734.94</v>
      </c>
      <c r="BW124">
        <v>96938.26</v>
      </c>
      <c r="BX124">
        <v>43531420</v>
      </c>
      <c r="BY124">
        <v>37119360</v>
      </c>
      <c r="BZ124">
        <v>1431.57</v>
      </c>
      <c r="CA124">
        <v>13670.46</v>
      </c>
      <c r="CB124">
        <v>111533.3</v>
      </c>
      <c r="CC124">
        <v>1751061</v>
      </c>
      <c r="CD124">
        <v>3137.42</v>
      </c>
      <c r="CE124">
        <v>753118.9</v>
      </c>
      <c r="CF124">
        <v>39864.11</v>
      </c>
      <c r="CG124">
        <v>53558.98</v>
      </c>
      <c r="CH124">
        <v>976356.6</v>
      </c>
      <c r="CI124">
        <v>17922.66</v>
      </c>
      <c r="CJ124">
        <v>14314.91</v>
      </c>
    </row>
    <row r="125" spans="1:88" s="137" customFormat="1">
      <c r="A125" s="136" t="s">
        <v>234</v>
      </c>
      <c r="B125" t="s">
        <v>243</v>
      </c>
      <c r="C125"/>
      <c r="D125" s="121">
        <v>44163</v>
      </c>
      <c r="E125" s="122">
        <v>0.63124999999999998</v>
      </c>
      <c r="F125">
        <v>2110</v>
      </c>
      <c r="G125" s="197">
        <v>2071.0336668535338</v>
      </c>
      <c r="H125" t="s">
        <v>175</v>
      </c>
      <c r="I125" s="197">
        <f t="shared" ref="I125:X161" si="19">$G125*I77</f>
        <v>1283.6266667158202</v>
      </c>
      <c r="J125" s="198">
        <f t="shared" si="19"/>
        <v>93403618.375094369</v>
      </c>
      <c r="K125" s="198">
        <f t="shared" si="19"/>
        <v>98664043.888902351</v>
      </c>
      <c r="L125" s="198">
        <f t="shared" si="19"/>
        <v>99388905.672301084</v>
      </c>
      <c r="M125" s="197">
        <f t="shared" si="19"/>
        <v>1199335.5964748815</v>
      </c>
      <c r="N125" s="197">
        <f t="shared" si="19"/>
        <v>1188980.4281406137</v>
      </c>
      <c r="O125" s="197">
        <f t="shared" si="19"/>
        <v>1132648.3124021976</v>
      </c>
      <c r="P125" s="197">
        <f t="shared" si="19"/>
        <v>1755822.3427584257</v>
      </c>
      <c r="Q125" s="197">
        <f t="shared" si="19"/>
        <v>1752715.7922581455</v>
      </c>
      <c r="R125" s="198">
        <f t="shared" si="19"/>
        <v>207310470.05203873</v>
      </c>
      <c r="S125" s="198">
        <f t="shared" si="19"/>
        <v>113782589.65693314</v>
      </c>
      <c r="T125" s="198">
        <f t="shared" si="19"/>
        <v>198135790.90787756</v>
      </c>
      <c r="U125" s="198">
        <f t="shared" si="19"/>
        <v>156052386.79741377</v>
      </c>
      <c r="V125" s="198">
        <f t="shared" si="19"/>
        <v>206772001.29865682</v>
      </c>
      <c r="W125" s="197">
        <f t="shared" si="19"/>
        <v>3295.0145639639723</v>
      </c>
      <c r="X125" s="197">
        <f t="shared" si="19"/>
        <v>3222.5283856240985</v>
      </c>
      <c r="Y125" s="198">
        <f t="shared" ref="Y125:AE125" si="20">$G125*Y77</f>
        <v>4941486.3291125316</v>
      </c>
      <c r="Z125" s="198">
        <f t="shared" si="20"/>
        <v>32225283.856240984</v>
      </c>
      <c r="AA125" s="197">
        <f t="shared" si="20"/>
        <v>160132.32312111522</v>
      </c>
      <c r="AB125" s="196">
        <f t="shared" si="20"/>
        <v>127.36857051149232</v>
      </c>
      <c r="AC125" s="197">
        <f t="shared" si="20"/>
        <v>21787.274175299175</v>
      </c>
      <c r="AD125" s="197">
        <f t="shared" si="20"/>
        <v>494.97704637799455</v>
      </c>
      <c r="AE125" s="197">
        <f t="shared" si="20"/>
        <v>879.153791579325</v>
      </c>
      <c r="AF125" t="s">
        <v>309</v>
      </c>
      <c r="AG125">
        <v>1.86</v>
      </c>
      <c r="AH125" s="174">
        <v>0.23</v>
      </c>
      <c r="AI125" s="174">
        <v>0.96</v>
      </c>
      <c r="AJ125" s="174">
        <v>0.75</v>
      </c>
      <c r="AK125">
        <v>0.83</v>
      </c>
      <c r="AL125">
        <v>0.46</v>
      </c>
      <c r="AM125">
        <v>8.48</v>
      </c>
      <c r="AN125">
        <v>2.5099999999999998</v>
      </c>
      <c r="AO125">
        <v>1.01</v>
      </c>
      <c r="AP125" s="174">
        <v>3.01</v>
      </c>
      <c r="AQ125" s="174">
        <v>1.22</v>
      </c>
      <c r="AR125" s="174">
        <v>1.05</v>
      </c>
      <c r="AS125" s="174">
        <v>0.14000000000000001</v>
      </c>
      <c r="AT125" s="174">
        <v>0.89</v>
      </c>
      <c r="AU125">
        <v>2.31</v>
      </c>
      <c r="AV125">
        <v>0.84</v>
      </c>
      <c r="AW125" s="174">
        <v>0.96</v>
      </c>
      <c r="AX125" s="174">
        <v>2.4</v>
      </c>
      <c r="AY125">
        <v>0.28999999999999998</v>
      </c>
      <c r="AZ125" s="173">
        <v>4.4400000000000004</v>
      </c>
      <c r="BA125">
        <v>2.02</v>
      </c>
      <c r="BB125">
        <v>0.37</v>
      </c>
      <c r="BC125">
        <v>0.57999999999999996</v>
      </c>
      <c r="BD125" t="s">
        <v>311</v>
      </c>
      <c r="BE125">
        <v>21608.46</v>
      </c>
      <c r="BF125">
        <v>2592365</v>
      </c>
      <c r="BG125">
        <v>838304800</v>
      </c>
      <c r="BH125">
        <v>124769100</v>
      </c>
      <c r="BI125">
        <v>6381.64</v>
      </c>
      <c r="BJ125">
        <v>12828310</v>
      </c>
      <c r="BK125">
        <v>92623.31</v>
      </c>
      <c r="BL125">
        <v>14536.64</v>
      </c>
      <c r="BM125">
        <v>19567990</v>
      </c>
      <c r="BN125">
        <v>103385800</v>
      </c>
      <c r="BO125">
        <v>5601.28</v>
      </c>
      <c r="BP125">
        <v>4160215</v>
      </c>
      <c r="BQ125">
        <v>93729.2</v>
      </c>
      <c r="BR125">
        <v>66156800</v>
      </c>
      <c r="BS125">
        <v>19259.87</v>
      </c>
      <c r="BT125">
        <v>490780.4</v>
      </c>
      <c r="BU125">
        <v>5227852</v>
      </c>
      <c r="BV125">
        <v>650.02</v>
      </c>
      <c r="BW125">
        <v>36221.46</v>
      </c>
      <c r="BX125">
        <v>62184710</v>
      </c>
      <c r="BY125">
        <v>43597630</v>
      </c>
      <c r="BZ125">
        <v>1968.31</v>
      </c>
      <c r="CA125">
        <v>19445.759999999998</v>
      </c>
      <c r="CB125">
        <v>161854.6</v>
      </c>
      <c r="CC125">
        <v>2154872</v>
      </c>
      <c r="CD125">
        <v>340.75</v>
      </c>
      <c r="CE125">
        <v>1085824</v>
      </c>
      <c r="CF125">
        <v>66816.98</v>
      </c>
      <c r="CG125">
        <v>37443.040000000001</v>
      </c>
      <c r="CH125">
        <v>1383967</v>
      </c>
      <c r="CI125">
        <v>7981.08</v>
      </c>
      <c r="CJ125">
        <v>11159.08</v>
      </c>
    </row>
    <row r="126" spans="1:88" s="137" customFormat="1">
      <c r="A126" s="136" t="s">
        <v>285</v>
      </c>
      <c r="B126" t="s">
        <v>289</v>
      </c>
      <c r="C126"/>
      <c r="D126" s="121">
        <v>44163</v>
      </c>
      <c r="E126" s="122">
        <v>0.74236111111111114</v>
      </c>
      <c r="F126">
        <v>2411</v>
      </c>
      <c r="G126" s="197">
        <v>2008.3151225238448</v>
      </c>
      <c r="H126" t="s">
        <v>175</v>
      </c>
      <c r="I126" s="197">
        <f t="shared" si="19"/>
        <v>3297.6534311841529</v>
      </c>
      <c r="J126" s="198">
        <f t="shared" si="19"/>
        <v>84449650.902127668</v>
      </c>
      <c r="K126" s="198">
        <f t="shared" si="19"/>
        <v>85955887.244020551</v>
      </c>
      <c r="L126" s="198">
        <f t="shared" si="19"/>
        <v>86899795.351606771</v>
      </c>
      <c r="M126" s="198">
        <f t="shared" si="19"/>
        <v>9587696.3949288353</v>
      </c>
      <c r="N126" s="198">
        <f t="shared" si="19"/>
        <v>9489288.9539251663</v>
      </c>
      <c r="O126" s="198">
        <f t="shared" si="19"/>
        <v>7111443.8488569343</v>
      </c>
      <c r="P126" s="197">
        <f t="shared" si="19"/>
        <v>7924811.4734790921</v>
      </c>
      <c r="Q126" s="197">
        <f t="shared" si="19"/>
        <v>7856528.7593132807</v>
      </c>
      <c r="R126" s="198">
        <f t="shared" si="19"/>
        <v>216496370.20807046</v>
      </c>
      <c r="S126" s="198">
        <f t="shared" si="19"/>
        <v>117988513.44827588</v>
      </c>
      <c r="T126" s="198">
        <f t="shared" si="19"/>
        <v>207659783.66896555</v>
      </c>
      <c r="U126" s="198">
        <f t="shared" si="19"/>
        <v>167634063.27706534</v>
      </c>
      <c r="V126" s="198">
        <f t="shared" si="19"/>
        <v>214488055.08554661</v>
      </c>
      <c r="W126" s="197">
        <f t="shared" si="19"/>
        <v>27433.584573675722</v>
      </c>
      <c r="X126" s="197">
        <f t="shared" si="19"/>
        <v>27192.586758972859</v>
      </c>
      <c r="Y126" s="198">
        <f t="shared" ref="Y126:AE126" si="21">$G126*Y78</f>
        <v>5565041.204513574</v>
      </c>
      <c r="Z126" s="198">
        <f t="shared" si="21"/>
        <v>54927418.601027153</v>
      </c>
      <c r="AA126" s="197">
        <f t="shared" si="21"/>
        <v>219308.01137960385</v>
      </c>
      <c r="AB126" s="197">
        <f t="shared" si="21"/>
        <v>1051.5537981534851</v>
      </c>
      <c r="AC126" s="197">
        <f t="shared" si="21"/>
        <v>120157.49378060164</v>
      </c>
      <c r="AD126" s="197">
        <f t="shared" si="21"/>
        <v>5060.9541087600892</v>
      </c>
      <c r="AE126" s="197">
        <f t="shared" si="21"/>
        <v>1398.3898198133531</v>
      </c>
      <c r="AF126" t="s">
        <v>309</v>
      </c>
      <c r="AG126">
        <v>2.27</v>
      </c>
      <c r="AH126" s="174">
        <v>0.99</v>
      </c>
      <c r="AI126" s="174">
        <v>1.85</v>
      </c>
      <c r="AJ126" s="174">
        <v>1.53</v>
      </c>
      <c r="AK126" s="174">
        <v>0.96</v>
      </c>
      <c r="AL126" s="174">
        <v>1.83</v>
      </c>
      <c r="AM126" s="174">
        <v>7.02</v>
      </c>
      <c r="AN126">
        <v>1.43</v>
      </c>
      <c r="AO126">
        <v>1.27</v>
      </c>
      <c r="AP126" s="174">
        <v>3.21</v>
      </c>
      <c r="AQ126" s="174">
        <v>3.02</v>
      </c>
      <c r="AR126" s="174">
        <v>1.33</v>
      </c>
      <c r="AS126" s="174">
        <v>1.41</v>
      </c>
      <c r="AT126" s="174">
        <v>1.25</v>
      </c>
      <c r="AU126">
        <v>2.62</v>
      </c>
      <c r="AV126">
        <v>1.43</v>
      </c>
      <c r="AW126" s="174">
        <v>1.47</v>
      </c>
      <c r="AX126" s="174">
        <v>1.68</v>
      </c>
      <c r="AY126">
        <v>0.42</v>
      </c>
      <c r="AZ126">
        <v>2.12</v>
      </c>
      <c r="BA126">
        <v>0.75</v>
      </c>
      <c r="BB126">
        <v>1.03</v>
      </c>
      <c r="BC126">
        <v>1.06</v>
      </c>
      <c r="BD126" t="s">
        <v>311</v>
      </c>
      <c r="BE126">
        <v>36810.730000000003</v>
      </c>
      <c r="BF126">
        <v>1433446</v>
      </c>
      <c r="BG126">
        <v>487972200</v>
      </c>
      <c r="BH126">
        <v>72899900</v>
      </c>
      <c r="BI126">
        <v>31145.91</v>
      </c>
      <c r="BJ126">
        <v>68333290</v>
      </c>
      <c r="BK126">
        <v>361272.2</v>
      </c>
      <c r="BL126">
        <v>39711.51</v>
      </c>
      <c r="BM126">
        <v>56119280</v>
      </c>
      <c r="BN126">
        <v>67545140</v>
      </c>
      <c r="BO126">
        <v>3552.78</v>
      </c>
      <c r="BP126">
        <v>2913180</v>
      </c>
      <c r="BQ126">
        <v>61576.66</v>
      </c>
      <c r="BR126">
        <v>45849240</v>
      </c>
      <c r="BS126">
        <v>11422.37</v>
      </c>
      <c r="BT126">
        <v>297656.5</v>
      </c>
      <c r="BU126">
        <v>3388277</v>
      </c>
      <c r="BV126">
        <v>3301.53</v>
      </c>
      <c r="BW126">
        <v>196695</v>
      </c>
      <c r="BX126">
        <v>46807800</v>
      </c>
      <c r="BY126">
        <v>46515570</v>
      </c>
      <c r="BZ126">
        <v>1258.22</v>
      </c>
      <c r="CA126">
        <v>12215.75</v>
      </c>
      <c r="CB126">
        <v>109293.6</v>
      </c>
      <c r="CC126">
        <v>2054266</v>
      </c>
      <c r="CD126">
        <v>1488.62</v>
      </c>
      <c r="CE126">
        <v>720511.9</v>
      </c>
      <c r="CF126">
        <v>37279.18</v>
      </c>
      <c r="CG126">
        <v>141167.4</v>
      </c>
      <c r="CH126">
        <v>948915.5</v>
      </c>
      <c r="CI126">
        <v>48962.94</v>
      </c>
      <c r="CJ126">
        <v>12512.63</v>
      </c>
    </row>
    <row r="127" spans="1:88" s="137" customFormat="1">
      <c r="A127" s="136" t="s">
        <v>240</v>
      </c>
      <c r="B127" t="s">
        <v>245</v>
      </c>
      <c r="C127"/>
      <c r="D127" s="121">
        <v>44163</v>
      </c>
      <c r="E127" s="122">
        <v>0.64652777777777781</v>
      </c>
      <c r="F127">
        <v>2111</v>
      </c>
      <c r="G127" s="197">
        <v>2070.9679845769956</v>
      </c>
      <c r="H127" t="s">
        <v>175</v>
      </c>
      <c r="I127" s="197">
        <f t="shared" si="19"/>
        <v>2118.6002482222661</v>
      </c>
      <c r="J127" s="198">
        <f t="shared" si="19"/>
        <v>80332848.121741652</v>
      </c>
      <c r="K127" s="198">
        <f t="shared" si="19"/>
        <v>86628590.794855729</v>
      </c>
      <c r="L127" s="198">
        <f t="shared" si="19"/>
        <v>87332719.909611911</v>
      </c>
      <c r="M127" s="198">
        <f t="shared" si="19"/>
        <v>2760600.3234411352</v>
      </c>
      <c r="N127" s="198">
        <f t="shared" si="19"/>
        <v>2924206.7942227176</v>
      </c>
      <c r="O127" s="198">
        <f t="shared" si="19"/>
        <v>2522439.0052147806</v>
      </c>
      <c r="P127" s="197">
        <f t="shared" si="19"/>
        <v>3990755.3062798707</v>
      </c>
      <c r="Q127" s="197">
        <f t="shared" si="19"/>
        <v>4148148.873107722</v>
      </c>
      <c r="R127" s="198">
        <f t="shared" si="19"/>
        <v>199579184.67368507</v>
      </c>
      <c r="S127" s="198">
        <f t="shared" si="19"/>
        <v>107918141.67630725</v>
      </c>
      <c r="T127" s="198">
        <f t="shared" si="19"/>
        <v>193676925.91764063</v>
      </c>
      <c r="U127" s="198">
        <f t="shared" si="19"/>
        <v>147763565.69956863</v>
      </c>
      <c r="V127" s="198">
        <f t="shared" si="19"/>
        <v>201774410.7373367</v>
      </c>
      <c r="W127" s="197">
        <f t="shared" si="19"/>
        <v>2487.2325494769721</v>
      </c>
      <c r="X127" s="197">
        <f t="shared" si="19"/>
        <v>2605.2777245978605</v>
      </c>
      <c r="Y127" s="198">
        <f t="shared" ref="Y127:AE127" si="22">$G127*Y79</f>
        <v>5216768.3531494522</v>
      </c>
      <c r="Z127" s="198">
        <f t="shared" si="22"/>
        <v>41854262.96830108</v>
      </c>
      <c r="AA127" s="197">
        <f t="shared" si="22"/>
        <v>186822.02188869077</v>
      </c>
      <c r="AB127" s="196">
        <f t="shared" si="22"/>
        <v>120.73743350083883</v>
      </c>
      <c r="AC127" s="197">
        <f t="shared" si="22"/>
        <v>35682.778374261638</v>
      </c>
      <c r="AD127" s="197">
        <f t="shared" si="22"/>
        <v>936.6988194241751</v>
      </c>
      <c r="AE127" s="197">
        <f t="shared" si="22"/>
        <v>426.61940482286104</v>
      </c>
      <c r="AF127" t="s">
        <v>309</v>
      </c>
      <c r="AG127">
        <v>2.04</v>
      </c>
      <c r="AH127" s="174">
        <v>0.22</v>
      </c>
      <c r="AI127" s="174">
        <v>1.39</v>
      </c>
      <c r="AJ127" s="174">
        <v>1.22</v>
      </c>
      <c r="AK127" s="174">
        <v>0.57999999999999996</v>
      </c>
      <c r="AL127" s="174">
        <v>1.05</v>
      </c>
      <c r="AM127" s="174">
        <v>8.2799999999999994</v>
      </c>
      <c r="AN127">
        <v>1.68</v>
      </c>
      <c r="AO127">
        <v>1.34</v>
      </c>
      <c r="AP127" s="174">
        <v>3.44</v>
      </c>
      <c r="AQ127" s="174">
        <v>2.17</v>
      </c>
      <c r="AR127" s="174">
        <v>1.08</v>
      </c>
      <c r="AS127" s="174">
        <v>1.38</v>
      </c>
      <c r="AT127" s="174">
        <v>1.04</v>
      </c>
      <c r="AU127">
        <v>4.46</v>
      </c>
      <c r="AV127">
        <v>1.1200000000000001</v>
      </c>
      <c r="AW127" s="174">
        <v>1.1299999999999999</v>
      </c>
      <c r="AX127" s="174">
        <v>2.34</v>
      </c>
      <c r="AY127">
        <v>0.5</v>
      </c>
      <c r="AZ127" s="173">
        <v>9.07</v>
      </c>
      <c r="BA127">
        <v>0.83</v>
      </c>
      <c r="BB127">
        <v>2.25</v>
      </c>
      <c r="BC127">
        <v>2.5299999999999998</v>
      </c>
      <c r="BD127" t="s">
        <v>311</v>
      </c>
      <c r="BE127">
        <v>33845.93</v>
      </c>
      <c r="BF127">
        <v>2014732</v>
      </c>
      <c r="BG127">
        <v>701881500</v>
      </c>
      <c r="BH127">
        <v>104557000</v>
      </c>
      <c r="BI127">
        <v>13255.32</v>
      </c>
      <c r="BJ127">
        <v>30065380</v>
      </c>
      <c r="BK127">
        <v>188551.1</v>
      </c>
      <c r="BL127">
        <v>29629.64</v>
      </c>
      <c r="BM127">
        <v>42787900</v>
      </c>
      <c r="BN127">
        <v>91305500</v>
      </c>
      <c r="BO127">
        <v>4799.84</v>
      </c>
      <c r="BP127">
        <v>3878486</v>
      </c>
      <c r="BQ127">
        <v>80185.59</v>
      </c>
      <c r="BR127">
        <v>61566640</v>
      </c>
      <c r="BS127">
        <v>17399.78</v>
      </c>
      <c r="BT127">
        <v>450050.7</v>
      </c>
      <c r="BU127">
        <v>4985932</v>
      </c>
      <c r="BV127">
        <v>443.35</v>
      </c>
      <c r="BW127">
        <v>28211.95</v>
      </c>
      <c r="BX127">
        <v>62631340</v>
      </c>
      <c r="BY127">
        <v>51926420</v>
      </c>
      <c r="BZ127">
        <v>1795.32</v>
      </c>
      <c r="CA127">
        <v>17840.63</v>
      </c>
      <c r="CB127">
        <v>157520.79999999999</v>
      </c>
      <c r="CC127">
        <v>2446803</v>
      </c>
      <c r="CD127">
        <v>313.70999999999998</v>
      </c>
      <c r="CE127">
        <v>1040633</v>
      </c>
      <c r="CF127">
        <v>65088.62</v>
      </c>
      <c r="CG127">
        <v>58737.82</v>
      </c>
      <c r="CH127">
        <v>1344343</v>
      </c>
      <c r="CI127">
        <v>13512.03</v>
      </c>
      <c r="CJ127">
        <v>5300.81</v>
      </c>
    </row>
    <row r="128" spans="1:88" s="137" customFormat="1">
      <c r="A128" s="136" t="s">
        <v>286</v>
      </c>
      <c r="B128" t="s">
        <v>291</v>
      </c>
      <c r="C128"/>
      <c r="D128" s="121">
        <v>44163</v>
      </c>
      <c r="E128" s="122">
        <v>0.74652777777777779</v>
      </c>
      <c r="F128">
        <v>2412</v>
      </c>
      <c r="G128" s="197">
        <v>2003.1504498032011</v>
      </c>
      <c r="H128" t="s">
        <v>175</v>
      </c>
      <c r="I128" s="197">
        <f t="shared" si="19"/>
        <v>3840.0394122727366</v>
      </c>
      <c r="J128" s="198">
        <f t="shared" si="19"/>
        <v>73014833.895326674</v>
      </c>
      <c r="K128" s="198">
        <f t="shared" si="19"/>
        <v>75158204.876616105</v>
      </c>
      <c r="L128" s="198">
        <f t="shared" si="19"/>
        <v>75819244.525051162</v>
      </c>
      <c r="M128" s="198">
        <f t="shared" si="19"/>
        <v>13334972.54433991</v>
      </c>
      <c r="N128" s="198">
        <f t="shared" si="19"/>
        <v>13268868.579496404</v>
      </c>
      <c r="O128" s="198">
        <f t="shared" si="19"/>
        <v>11638304.113356598</v>
      </c>
      <c r="P128" s="197">
        <f t="shared" si="19"/>
        <v>12105038.168160744</v>
      </c>
      <c r="Q128" s="197">
        <f t="shared" si="19"/>
        <v>12058965.707815271</v>
      </c>
      <c r="R128" s="198">
        <f t="shared" si="19"/>
        <v>222950645.06309628</v>
      </c>
      <c r="S128" s="198">
        <f t="shared" si="19"/>
        <v>123654477.26635161</v>
      </c>
      <c r="T128" s="198">
        <f t="shared" si="19"/>
        <v>214537413.17392284</v>
      </c>
      <c r="U128" s="198">
        <f t="shared" si="19"/>
        <v>168965740.44090003</v>
      </c>
      <c r="V128" s="198">
        <f t="shared" si="19"/>
        <v>221548439.74823403</v>
      </c>
      <c r="W128" s="197">
        <f t="shared" si="19"/>
        <v>35515.857475010758</v>
      </c>
      <c r="X128" s="197">
        <f t="shared" si="19"/>
        <v>35315.542430030437</v>
      </c>
      <c r="Y128" s="198">
        <f t="shared" ref="Y128:AE128" si="23">$G128*Y80</f>
        <v>6832746.1842787191</v>
      </c>
      <c r="Z128" s="198">
        <f t="shared" si="23"/>
        <v>48896902.47969614</v>
      </c>
      <c r="AA128" s="197">
        <f t="shared" si="23"/>
        <v>218143.08398356862</v>
      </c>
      <c r="AB128" s="197">
        <f t="shared" si="23"/>
        <v>4192.5938914380995</v>
      </c>
      <c r="AC128" s="197">
        <f t="shared" si="23"/>
        <v>200515.36002530041</v>
      </c>
      <c r="AD128" s="197">
        <f t="shared" si="23"/>
        <v>23056.261677234845</v>
      </c>
      <c r="AE128" s="197">
        <f t="shared" si="23"/>
        <v>4905.7154515680395</v>
      </c>
      <c r="AF128" t="s">
        <v>309</v>
      </c>
      <c r="AG128">
        <v>0.87</v>
      </c>
      <c r="AH128" s="174">
        <v>2.4500000000000002</v>
      </c>
      <c r="AI128" s="174">
        <v>0.68</v>
      </c>
      <c r="AJ128" s="174">
        <v>0.7</v>
      </c>
      <c r="AK128" s="174">
        <v>2.81</v>
      </c>
      <c r="AL128" s="174">
        <v>1.23</v>
      </c>
      <c r="AM128" s="174">
        <v>7.58</v>
      </c>
      <c r="AN128">
        <v>2.27</v>
      </c>
      <c r="AO128">
        <v>0.74</v>
      </c>
      <c r="AP128" s="174">
        <v>3.12</v>
      </c>
      <c r="AQ128" s="174">
        <v>1.77</v>
      </c>
      <c r="AR128" s="174">
        <v>0.31</v>
      </c>
      <c r="AS128" s="174">
        <v>1.78</v>
      </c>
      <c r="AT128" s="174">
        <v>0.42</v>
      </c>
      <c r="AU128">
        <v>2.75</v>
      </c>
      <c r="AV128">
        <v>0.52</v>
      </c>
      <c r="AW128" s="174">
        <v>0.46</v>
      </c>
      <c r="AX128" s="174">
        <v>2.09</v>
      </c>
      <c r="AY128">
        <v>0.92</v>
      </c>
      <c r="AZ128">
        <v>2.1</v>
      </c>
      <c r="BA128">
        <v>0.26</v>
      </c>
      <c r="BB128">
        <v>0.27</v>
      </c>
      <c r="BC128">
        <v>0.45</v>
      </c>
      <c r="BD128" t="s">
        <v>311</v>
      </c>
      <c r="BE128">
        <v>43188.99</v>
      </c>
      <c r="BF128">
        <v>1255330</v>
      </c>
      <c r="BG128">
        <v>430142000</v>
      </c>
      <c r="BH128">
        <v>64128170</v>
      </c>
      <c r="BI128">
        <v>43862.96</v>
      </c>
      <c r="BJ128">
        <v>96341660</v>
      </c>
      <c r="BK128">
        <v>581145.19999999995</v>
      </c>
      <c r="BL128">
        <v>61383.11</v>
      </c>
      <c r="BM128">
        <v>86483550</v>
      </c>
      <c r="BN128">
        <v>68294800</v>
      </c>
      <c r="BO128">
        <v>3771.74</v>
      </c>
      <c r="BP128">
        <v>3034580</v>
      </c>
      <c r="BQ128">
        <v>62867.79</v>
      </c>
      <c r="BR128">
        <v>47742580</v>
      </c>
      <c r="BS128">
        <v>11543.19</v>
      </c>
      <c r="BT128">
        <v>291704.09999999998</v>
      </c>
      <c r="BU128">
        <v>3406996</v>
      </c>
      <c r="BV128">
        <v>4329.95</v>
      </c>
      <c r="BW128">
        <v>257361.7</v>
      </c>
      <c r="BX128">
        <v>57945220</v>
      </c>
      <c r="BY128">
        <v>40671960</v>
      </c>
      <c r="BZ128">
        <v>1262.6600000000001</v>
      </c>
      <c r="CA128">
        <v>11645.28</v>
      </c>
      <c r="CB128">
        <v>104190.2</v>
      </c>
      <c r="CC128">
        <v>1953926</v>
      </c>
      <c r="CD128">
        <v>5708.25</v>
      </c>
      <c r="CE128">
        <v>711698.9</v>
      </c>
      <c r="CF128">
        <v>33515.85</v>
      </c>
      <c r="CG128">
        <v>233283.6</v>
      </c>
      <c r="CH128">
        <v>944900.6</v>
      </c>
      <c r="CI128">
        <v>219465.1</v>
      </c>
      <c r="CJ128">
        <v>43678.37</v>
      </c>
    </row>
    <row r="129" spans="1:88" s="137" customFormat="1">
      <c r="A129" s="136" t="s">
        <v>242</v>
      </c>
      <c r="B129" t="s">
        <v>247</v>
      </c>
      <c r="C129"/>
      <c r="D129" s="121">
        <v>44163</v>
      </c>
      <c r="E129" s="122">
        <v>0.65069444444444446</v>
      </c>
      <c r="F129">
        <v>2112</v>
      </c>
      <c r="G129" s="197">
        <v>2003.9094548613616</v>
      </c>
      <c r="H129" t="s">
        <v>175</v>
      </c>
      <c r="I129" s="197">
        <f t="shared" si="19"/>
        <v>1960.42461969087</v>
      </c>
      <c r="J129" s="198">
        <f t="shared" si="19"/>
        <v>74144649.829870373</v>
      </c>
      <c r="K129" s="198">
        <f t="shared" si="19"/>
        <v>78292742.401433393</v>
      </c>
      <c r="L129" s="198">
        <f t="shared" si="19"/>
        <v>79074267.088829324</v>
      </c>
      <c r="M129" s="198">
        <f t="shared" si="19"/>
        <v>4478737.6316151433</v>
      </c>
      <c r="N129" s="198">
        <f t="shared" si="19"/>
        <v>4615003.4745457154</v>
      </c>
      <c r="O129" s="198">
        <f t="shared" si="19"/>
        <v>3763341.9562296369</v>
      </c>
      <c r="P129" s="197">
        <f t="shared" si="19"/>
        <v>5881474.2500180965</v>
      </c>
      <c r="Q129" s="197">
        <f t="shared" si="19"/>
        <v>5939587.6242090762</v>
      </c>
      <c r="R129" s="198">
        <f t="shared" si="19"/>
        <v>201192509.26808071</v>
      </c>
      <c r="S129" s="198">
        <f t="shared" si="19"/>
        <v>109032713.43900669</v>
      </c>
      <c r="T129" s="198">
        <f t="shared" si="19"/>
        <v>193657809.71780199</v>
      </c>
      <c r="U129" s="198">
        <f t="shared" si="19"/>
        <v>151435437.50387311</v>
      </c>
      <c r="V129" s="198">
        <f t="shared" si="19"/>
        <v>201593291.15905297</v>
      </c>
      <c r="W129" s="197">
        <f t="shared" si="19"/>
        <v>2971.7977215593996</v>
      </c>
      <c r="X129" s="197">
        <f t="shared" si="19"/>
        <v>2987.8289971982904</v>
      </c>
      <c r="Y129" s="198">
        <f t="shared" ref="Y129:AE129" si="24">$G129*Y81</f>
        <v>6570819.1024904046</v>
      </c>
      <c r="Z129" s="198">
        <f t="shared" si="24"/>
        <v>31782003.954101194</v>
      </c>
      <c r="AA129" s="197">
        <f t="shared" si="24"/>
        <v>160733.57737442979</v>
      </c>
      <c r="AB129" s="196">
        <f t="shared" si="24"/>
        <v>157.50728315210304</v>
      </c>
      <c r="AC129" s="197">
        <f t="shared" si="24"/>
        <v>71739.958484036746</v>
      </c>
      <c r="AD129" s="197">
        <f t="shared" si="24"/>
        <v>2220.3316759863887</v>
      </c>
      <c r="AE129" s="197">
        <f t="shared" si="24"/>
        <v>1524.3739223130378</v>
      </c>
      <c r="AF129" t="s">
        <v>309</v>
      </c>
      <c r="AG129">
        <v>1.31</v>
      </c>
      <c r="AH129" s="174">
        <v>2.0699999999999998</v>
      </c>
      <c r="AI129" s="174">
        <v>0.71</v>
      </c>
      <c r="AJ129" s="174">
        <v>0.73</v>
      </c>
      <c r="AK129" s="174">
        <v>2.35</v>
      </c>
      <c r="AL129" s="174">
        <v>0.66</v>
      </c>
      <c r="AM129" s="174">
        <v>7.53</v>
      </c>
      <c r="AN129">
        <v>1.27</v>
      </c>
      <c r="AO129">
        <v>0.47</v>
      </c>
      <c r="AP129" s="174">
        <v>2.9</v>
      </c>
      <c r="AQ129" s="174">
        <v>1.83</v>
      </c>
      <c r="AR129" s="174">
        <v>0.65</v>
      </c>
      <c r="AS129" s="174">
        <v>0.84</v>
      </c>
      <c r="AT129" s="174">
        <v>0.43</v>
      </c>
      <c r="AU129">
        <v>2.64</v>
      </c>
      <c r="AV129">
        <v>0.27</v>
      </c>
      <c r="AW129" s="174">
        <v>0.24</v>
      </c>
      <c r="AX129" s="174">
        <v>2.16</v>
      </c>
      <c r="AY129">
        <v>1.25</v>
      </c>
      <c r="AZ129" s="173">
        <v>1.88</v>
      </c>
      <c r="BA129">
        <v>0.76</v>
      </c>
      <c r="BB129">
        <v>0.22</v>
      </c>
      <c r="BC129">
        <v>1.41</v>
      </c>
      <c r="BD129" t="s">
        <v>311</v>
      </c>
      <c r="BE129">
        <v>33659.93</v>
      </c>
      <c r="BF129">
        <v>1986650</v>
      </c>
      <c r="BG129">
        <v>681478300</v>
      </c>
      <c r="BH129">
        <v>101707000</v>
      </c>
      <c r="BI129">
        <v>22969.7</v>
      </c>
      <c r="BJ129">
        <v>50977720</v>
      </c>
      <c r="BK129">
        <v>296460.90000000002</v>
      </c>
      <c r="BL129">
        <v>46568.51</v>
      </c>
      <c r="BM129">
        <v>65315330</v>
      </c>
      <c r="BN129">
        <v>97177600</v>
      </c>
      <c r="BO129">
        <v>5182.22</v>
      </c>
      <c r="BP129">
        <v>4166492</v>
      </c>
      <c r="BQ129">
        <v>87822.68</v>
      </c>
      <c r="BR129">
        <v>66064700</v>
      </c>
      <c r="BS129">
        <v>17993.46</v>
      </c>
      <c r="BT129">
        <v>459898.1</v>
      </c>
      <c r="BU129">
        <v>5183477</v>
      </c>
      <c r="BV129">
        <v>565.94000000000005</v>
      </c>
      <c r="BW129">
        <v>34477.31</v>
      </c>
      <c r="BX129">
        <v>84751860</v>
      </c>
      <c r="BY129">
        <v>41666260</v>
      </c>
      <c r="BZ129">
        <v>1826.43</v>
      </c>
      <c r="CA129">
        <v>17791.7</v>
      </c>
      <c r="CB129">
        <v>155207.5</v>
      </c>
      <c r="CC129">
        <v>2143245</v>
      </c>
      <c r="CD129">
        <v>401.49</v>
      </c>
      <c r="CE129">
        <v>1060800</v>
      </c>
      <c r="CF129">
        <v>69419.600000000006</v>
      </c>
      <c r="CG129">
        <v>124374.6</v>
      </c>
      <c r="CH129">
        <v>1375780</v>
      </c>
      <c r="CI129">
        <v>31957.63</v>
      </c>
      <c r="CJ129">
        <v>19815.25</v>
      </c>
    </row>
    <row r="130" spans="1:88" s="137" customFormat="1">
      <c r="A130" s="136" t="s">
        <v>288</v>
      </c>
      <c r="B130" t="s">
        <v>293</v>
      </c>
      <c r="C130"/>
      <c r="D130" s="121">
        <v>44163</v>
      </c>
      <c r="E130" s="122">
        <v>0.75</v>
      </c>
      <c r="F130">
        <v>2501</v>
      </c>
      <c r="G130" s="197">
        <v>2016.4846209696225</v>
      </c>
      <c r="H130" t="s">
        <v>175</v>
      </c>
      <c r="I130" s="197">
        <f t="shared" si="19"/>
        <v>4101.5297190522115</v>
      </c>
      <c r="J130" s="198">
        <f t="shared" si="19"/>
        <v>82413726.459028468</v>
      </c>
      <c r="K130" s="198">
        <f t="shared" si="19"/>
        <v>85559442.467741087</v>
      </c>
      <c r="L130" s="198">
        <f t="shared" si="19"/>
        <v>86708838.701693773</v>
      </c>
      <c r="M130" s="198">
        <f t="shared" si="19"/>
        <v>12722001.473697348</v>
      </c>
      <c r="N130" s="198">
        <f t="shared" si="19"/>
        <v>12863155.397165222</v>
      </c>
      <c r="O130" s="198">
        <f t="shared" si="19"/>
        <v>7680789.921273292</v>
      </c>
      <c r="P130" s="197">
        <f t="shared" si="19"/>
        <v>10019912.081598055</v>
      </c>
      <c r="Q130" s="197">
        <f t="shared" si="19"/>
        <v>10146950.612719141</v>
      </c>
      <c r="R130" s="198">
        <f t="shared" si="19"/>
        <v>201104011.24930045</v>
      </c>
      <c r="S130" s="198">
        <f t="shared" si="19"/>
        <v>108809510.14752083</v>
      </c>
      <c r="T130" s="198">
        <f t="shared" si="19"/>
        <v>195558678.54163399</v>
      </c>
      <c r="U130" s="198">
        <f t="shared" si="19"/>
        <v>153514974.19441736</v>
      </c>
      <c r="V130" s="198">
        <f t="shared" si="19"/>
        <v>201366154.25002649</v>
      </c>
      <c r="W130" s="197">
        <f t="shared" si="19"/>
        <v>41438.758960925741</v>
      </c>
      <c r="X130" s="197">
        <f t="shared" si="19"/>
        <v>41015.29719052212</v>
      </c>
      <c r="Y130" s="198">
        <f t="shared" ref="Y130:AE130" si="25">$G130*Y82</f>
        <v>5186398.4451338686</v>
      </c>
      <c r="Z130" s="198">
        <f t="shared" si="25"/>
        <v>58619207.931586929</v>
      </c>
      <c r="AA130" s="197">
        <f t="shared" si="25"/>
        <v>216368.79983004049</v>
      </c>
      <c r="AB130" s="197">
        <f t="shared" si="25"/>
        <v>2827.1114385994106</v>
      </c>
      <c r="AC130" s="197">
        <f t="shared" si="25"/>
        <v>148191.45479505754</v>
      </c>
      <c r="AD130" s="197">
        <f t="shared" si="25"/>
        <v>2500.4409300023317</v>
      </c>
      <c r="AE130" s="197">
        <f t="shared" si="25"/>
        <v>723.31303354180363</v>
      </c>
      <c r="AF130" t="s">
        <v>309</v>
      </c>
      <c r="AG130">
        <v>1.78</v>
      </c>
      <c r="AH130" s="174">
        <v>0.88</v>
      </c>
      <c r="AI130" s="174">
        <v>1.05</v>
      </c>
      <c r="AJ130" s="174">
        <v>1.25</v>
      </c>
      <c r="AK130" s="174">
        <v>1.24</v>
      </c>
      <c r="AL130" s="174">
        <v>1.43</v>
      </c>
      <c r="AM130" s="174">
        <v>9.6999999999999993</v>
      </c>
      <c r="AN130">
        <v>1.17</v>
      </c>
      <c r="AO130">
        <v>1.1299999999999999</v>
      </c>
      <c r="AP130" s="174">
        <v>4.05</v>
      </c>
      <c r="AQ130" s="174">
        <v>4.08</v>
      </c>
      <c r="AR130" s="174">
        <v>0.94</v>
      </c>
      <c r="AS130" s="174">
        <v>0.99</v>
      </c>
      <c r="AT130" s="174">
        <v>1.04</v>
      </c>
      <c r="AU130">
        <v>0.96</v>
      </c>
      <c r="AV130">
        <v>1.1000000000000001</v>
      </c>
      <c r="AW130" s="174">
        <v>0.9</v>
      </c>
      <c r="AX130" s="174">
        <v>3.17</v>
      </c>
      <c r="AY130">
        <v>0.18</v>
      </c>
      <c r="AZ130">
        <v>3.11</v>
      </c>
      <c r="BA130">
        <v>0.81</v>
      </c>
      <c r="BB130">
        <v>0.32</v>
      </c>
      <c r="BC130">
        <v>0.71</v>
      </c>
      <c r="BD130" t="s">
        <v>311</v>
      </c>
      <c r="BE130">
        <v>44976.44</v>
      </c>
      <c r="BF130">
        <v>1389428</v>
      </c>
      <c r="BG130">
        <v>477590000</v>
      </c>
      <c r="BH130">
        <v>71521000</v>
      </c>
      <c r="BI130">
        <v>41033.620000000003</v>
      </c>
      <c r="BJ130">
        <v>91086570</v>
      </c>
      <c r="BK130">
        <v>380786.3</v>
      </c>
      <c r="BL130">
        <v>49838.17</v>
      </c>
      <c r="BM130">
        <v>71085900</v>
      </c>
      <c r="BN130">
        <v>60968190</v>
      </c>
      <c r="BO130">
        <v>3252.71</v>
      </c>
      <c r="BP130">
        <v>2698129</v>
      </c>
      <c r="BQ130">
        <v>55998.76</v>
      </c>
      <c r="BR130">
        <v>42335780</v>
      </c>
      <c r="BS130">
        <v>11389.36</v>
      </c>
      <c r="BT130">
        <v>289902.09999999998</v>
      </c>
      <c r="BU130">
        <v>3345044</v>
      </c>
      <c r="BV130">
        <v>4952.75</v>
      </c>
      <c r="BW130">
        <v>291286.7</v>
      </c>
      <c r="BX130">
        <v>42894560</v>
      </c>
      <c r="BY130">
        <v>48040780</v>
      </c>
      <c r="BZ130">
        <v>1237.8499999999999</v>
      </c>
      <c r="CA130">
        <v>12172.43</v>
      </c>
      <c r="CB130">
        <v>109972.5</v>
      </c>
      <c r="CC130">
        <v>2031454</v>
      </c>
      <c r="CD130">
        <v>3876.88</v>
      </c>
      <c r="CE130">
        <v>718598.1</v>
      </c>
      <c r="CF130">
        <v>37651.29</v>
      </c>
      <c r="CG130">
        <v>172929.7</v>
      </c>
      <c r="CH130">
        <v>938870.7</v>
      </c>
      <c r="CI130">
        <v>24306.5</v>
      </c>
      <c r="CJ130">
        <v>6407.65</v>
      </c>
    </row>
    <row r="131" spans="1:88" s="137" customFormat="1">
      <c r="A131" s="136" t="s">
        <v>244</v>
      </c>
      <c r="B131" t="s">
        <v>249</v>
      </c>
      <c r="C131"/>
      <c r="D131" s="121">
        <v>44163</v>
      </c>
      <c r="E131" s="122">
        <v>0.65416666666666667</v>
      </c>
      <c r="F131">
        <v>2201</v>
      </c>
      <c r="G131" s="197">
        <v>2047.6424779999606</v>
      </c>
      <c r="H131" t="s">
        <v>175</v>
      </c>
      <c r="I131" s="197">
        <f t="shared" si="19"/>
        <v>3311.0378869259362</v>
      </c>
      <c r="J131" s="198">
        <f t="shared" si="19"/>
        <v>98368744.643118113</v>
      </c>
      <c r="K131" s="198">
        <f>$G131*K83</f>
        <v>102504982.44867803</v>
      </c>
      <c r="L131" s="198">
        <f t="shared" si="19"/>
        <v>103569756.53723802</v>
      </c>
      <c r="M131" s="198">
        <f t="shared" si="19"/>
        <v>4754625.8339159088</v>
      </c>
      <c r="N131" s="198">
        <f t="shared" si="19"/>
        <v>4762816.4038279084</v>
      </c>
      <c r="O131" s="198">
        <f t="shared" si="19"/>
        <v>4031808.0391819226</v>
      </c>
      <c r="P131" s="197">
        <f t="shared" si="19"/>
        <v>6916936.2906838674</v>
      </c>
      <c r="Q131" s="197">
        <f t="shared" si="19"/>
        <v>6966079.7101558661</v>
      </c>
      <c r="R131" s="198">
        <f t="shared" si="19"/>
        <v>227083550.81019562</v>
      </c>
      <c r="S131" s="198">
        <f t="shared" si="19"/>
        <v>128387183.37059753</v>
      </c>
      <c r="T131" s="198">
        <f t="shared" si="19"/>
        <v>219916802.13719577</v>
      </c>
      <c r="U131" s="198">
        <f t="shared" si="19"/>
        <v>173332935.76269668</v>
      </c>
      <c r="V131" s="198">
        <f t="shared" si="19"/>
        <v>230155014.52719557</v>
      </c>
      <c r="W131" s="197">
        <f t="shared" si="19"/>
        <v>11366.463395377781</v>
      </c>
      <c r="X131" s="197">
        <f t="shared" si="19"/>
        <v>11571.227643177777</v>
      </c>
      <c r="Y131" s="198">
        <f t="shared" ref="Y131:AE131" si="26">$G131*Y83</f>
        <v>5886972.1242498867</v>
      </c>
      <c r="Z131" s="198">
        <f t="shared" si="26"/>
        <v>55265870.481218942</v>
      </c>
      <c r="AA131" s="197">
        <f t="shared" si="26"/>
        <v>225650.20107559566</v>
      </c>
      <c r="AB131" s="196">
        <f t="shared" si="26"/>
        <v>438.4002545397916</v>
      </c>
      <c r="AC131" s="197">
        <f t="shared" si="26"/>
        <v>50945.34485263902</v>
      </c>
      <c r="AD131" s="197">
        <f t="shared" si="26"/>
        <v>509.86297702199022</v>
      </c>
      <c r="AE131" s="197">
        <f t="shared" si="26"/>
        <v>270.08404284819477</v>
      </c>
      <c r="AF131" t="s">
        <v>309</v>
      </c>
      <c r="AG131">
        <v>0.66</v>
      </c>
      <c r="AH131" s="174">
        <v>1.31</v>
      </c>
      <c r="AI131" s="174">
        <v>0.46</v>
      </c>
      <c r="AJ131" s="174">
        <v>0.43</v>
      </c>
      <c r="AK131" s="174">
        <v>2.2400000000000002</v>
      </c>
      <c r="AL131" s="174">
        <v>0.15</v>
      </c>
      <c r="AM131" s="174">
        <v>8.17</v>
      </c>
      <c r="AN131">
        <v>2.02</v>
      </c>
      <c r="AO131">
        <v>0.43</v>
      </c>
      <c r="AP131" s="174">
        <v>3.92</v>
      </c>
      <c r="AQ131" s="174">
        <v>6.23</v>
      </c>
      <c r="AR131" s="174">
        <v>0.63</v>
      </c>
      <c r="AS131" s="174">
        <v>2.87</v>
      </c>
      <c r="AT131" s="174">
        <v>0.35</v>
      </c>
      <c r="AU131">
        <v>4.55</v>
      </c>
      <c r="AV131">
        <v>0.48</v>
      </c>
      <c r="AW131" s="174">
        <v>0.55000000000000004</v>
      </c>
      <c r="AX131" s="174">
        <v>0.91</v>
      </c>
      <c r="AY131">
        <v>0.05</v>
      </c>
      <c r="AZ131" s="173">
        <v>4.92</v>
      </c>
      <c r="BA131">
        <v>0.77</v>
      </c>
      <c r="BB131">
        <v>2.68</v>
      </c>
      <c r="BC131">
        <v>1.84</v>
      </c>
      <c r="BD131" t="s">
        <v>311</v>
      </c>
      <c r="BE131">
        <v>52733.13</v>
      </c>
      <c r="BF131">
        <v>2446900</v>
      </c>
      <c r="BG131">
        <v>830406000</v>
      </c>
      <c r="BH131">
        <v>123967600</v>
      </c>
      <c r="BI131">
        <v>22634.73</v>
      </c>
      <c r="BJ131">
        <v>48945200</v>
      </c>
      <c r="BK131">
        <v>297288.2</v>
      </c>
      <c r="BL131">
        <v>50824.86</v>
      </c>
      <c r="BM131">
        <v>71135430</v>
      </c>
      <c r="BN131">
        <v>102778000</v>
      </c>
      <c r="BO131">
        <v>5662.41</v>
      </c>
      <c r="BP131">
        <v>4404352</v>
      </c>
      <c r="BQ131">
        <v>93296.3</v>
      </c>
      <c r="BR131">
        <v>70189350</v>
      </c>
      <c r="BS131">
        <v>17068.25</v>
      </c>
      <c r="BT131">
        <v>440320.7</v>
      </c>
      <c r="BU131">
        <v>4928475</v>
      </c>
      <c r="BV131">
        <v>2005.35</v>
      </c>
      <c r="BW131">
        <v>120287.2</v>
      </c>
      <c r="BX131">
        <v>70644150</v>
      </c>
      <c r="BY131">
        <v>67964100</v>
      </c>
      <c r="BZ131">
        <v>1766.06</v>
      </c>
      <c r="CA131">
        <v>17279.2</v>
      </c>
      <c r="CB131">
        <v>160171.5</v>
      </c>
      <c r="CC131">
        <v>3040464</v>
      </c>
      <c r="CD131">
        <v>912.26</v>
      </c>
      <c r="CE131">
        <v>1022231</v>
      </c>
      <c r="CF131">
        <v>62546.69</v>
      </c>
      <c r="CG131">
        <v>83315.710000000006</v>
      </c>
      <c r="CH131">
        <v>1317770</v>
      </c>
      <c r="CI131">
        <v>7865.83</v>
      </c>
      <c r="CJ131">
        <v>3356.79</v>
      </c>
    </row>
    <row r="132" spans="1:88" s="137" customFormat="1">
      <c r="A132" s="136" t="s">
        <v>290</v>
      </c>
      <c r="B132" t="s">
        <v>295</v>
      </c>
      <c r="C132"/>
      <c r="D132" s="121">
        <v>44163</v>
      </c>
      <c r="E132" s="122">
        <v>0.75416666666666676</v>
      </c>
      <c r="F132">
        <v>2502</v>
      </c>
      <c r="G132" s="197">
        <v>2009.4973348153783</v>
      </c>
      <c r="H132" t="s">
        <v>175</v>
      </c>
      <c r="I132" s="197">
        <f t="shared" si="19"/>
        <v>1702.4461420555883</v>
      </c>
      <c r="J132" s="198">
        <f t="shared" si="19"/>
        <v>109618079.61417888</v>
      </c>
      <c r="K132" s="198">
        <f t="shared" si="19"/>
        <v>118479962.8607147</v>
      </c>
      <c r="L132" s="198">
        <f t="shared" si="19"/>
        <v>119544996.44816685</v>
      </c>
      <c r="M132" s="198">
        <f t="shared" si="19"/>
        <v>2258675.0043324851</v>
      </c>
      <c r="N132" s="198">
        <f t="shared" si="19"/>
        <v>2351111.8817339926</v>
      </c>
      <c r="O132" s="198">
        <f t="shared" si="19"/>
        <v>2138105.1642435626</v>
      </c>
      <c r="P132" s="197">
        <f t="shared" si="19"/>
        <v>1664667.5921610594</v>
      </c>
      <c r="Q132" s="197">
        <f t="shared" si="19"/>
        <v>1758913.0171639004</v>
      </c>
      <c r="R132" s="198">
        <f t="shared" si="19"/>
        <v>219839008.42880237</v>
      </c>
      <c r="S132" s="198">
        <f t="shared" si="19"/>
        <v>117515404.14000332</v>
      </c>
      <c r="T132" s="198">
        <f t="shared" si="19"/>
        <v>215217164.55872703</v>
      </c>
      <c r="U132" s="198">
        <f t="shared" si="19"/>
        <v>164477356.85463873</v>
      </c>
      <c r="V132" s="198">
        <f t="shared" si="19"/>
        <v>223456103.63147005</v>
      </c>
      <c r="W132" s="197">
        <f t="shared" si="19"/>
        <v>27128.214020007606</v>
      </c>
      <c r="X132" s="197">
        <f t="shared" si="19"/>
        <v>27831.538087192988</v>
      </c>
      <c r="Y132" s="198">
        <f t="shared" ref="Y132:AE132" si="27">$G132*Y84</f>
        <v>1722943.0148707053</v>
      </c>
      <c r="Z132" s="198">
        <f t="shared" si="27"/>
        <v>3084578.4089416056</v>
      </c>
      <c r="AA132" s="197">
        <f t="shared" si="27"/>
        <v>61932.707859009963</v>
      </c>
      <c r="AB132" s="197">
        <f t="shared" si="27"/>
        <v>866.29430103890957</v>
      </c>
      <c r="AC132" s="197">
        <f t="shared" si="27"/>
        <v>56024.785694652746</v>
      </c>
      <c r="AD132" s="197">
        <f t="shared" si="27"/>
        <v>935.01910988959548</v>
      </c>
      <c r="AE132" s="197">
        <f t="shared" si="27"/>
        <v>1531.8398183297629</v>
      </c>
      <c r="AF132" t="s">
        <v>309</v>
      </c>
      <c r="AG132">
        <v>1.32</v>
      </c>
      <c r="AH132" s="174">
        <v>0.91</v>
      </c>
      <c r="AI132" s="174">
        <v>0.48</v>
      </c>
      <c r="AJ132" s="174">
        <v>0.64</v>
      </c>
      <c r="AK132" s="174">
        <v>0.77</v>
      </c>
      <c r="AL132" s="174">
        <v>0.9</v>
      </c>
      <c r="AM132" s="174">
        <v>9.69</v>
      </c>
      <c r="AN132">
        <v>1.49</v>
      </c>
      <c r="AO132">
        <v>0.52</v>
      </c>
      <c r="AP132" s="174">
        <v>4.18</v>
      </c>
      <c r="AQ132" s="174">
        <v>3.08</v>
      </c>
      <c r="AR132" s="174">
        <v>0.23</v>
      </c>
      <c r="AS132" s="174">
        <v>0.93</v>
      </c>
      <c r="AT132" s="174">
        <v>0.62</v>
      </c>
      <c r="AU132">
        <v>1.1299999999999999</v>
      </c>
      <c r="AV132">
        <v>1.01</v>
      </c>
      <c r="AW132" s="174">
        <v>1</v>
      </c>
      <c r="AX132" s="174">
        <v>2.69</v>
      </c>
      <c r="AY132">
        <v>0.34</v>
      </c>
      <c r="AZ132">
        <v>1.25</v>
      </c>
      <c r="BA132">
        <v>1.07</v>
      </c>
      <c r="BB132">
        <v>1.1599999999999999</v>
      </c>
      <c r="BC132">
        <v>0.75</v>
      </c>
      <c r="BD132" t="s">
        <v>311</v>
      </c>
      <c r="BE132">
        <v>21219.03</v>
      </c>
      <c r="BF132">
        <v>2035501</v>
      </c>
      <c r="BG132">
        <v>747789800</v>
      </c>
      <c r="BH132">
        <v>111477300</v>
      </c>
      <c r="BI132">
        <v>8034.68</v>
      </c>
      <c r="BJ132">
        <v>18830870</v>
      </c>
      <c r="BK132">
        <v>116480</v>
      </c>
      <c r="BL132">
        <v>9219.8799999999992</v>
      </c>
      <c r="BM132">
        <v>14563090</v>
      </c>
      <c r="BN132">
        <v>73159460</v>
      </c>
      <c r="BO132">
        <v>3870.65</v>
      </c>
      <c r="BP132">
        <v>3358292</v>
      </c>
      <c r="BQ132">
        <v>66092.789999999994</v>
      </c>
      <c r="BR132">
        <v>53111150</v>
      </c>
      <c r="BS132">
        <v>12501.39</v>
      </c>
      <c r="BT132">
        <v>317268.8</v>
      </c>
      <c r="BU132">
        <v>3768532</v>
      </c>
      <c r="BV132">
        <v>3571.97</v>
      </c>
      <c r="BW132">
        <v>223840.6</v>
      </c>
      <c r="BX132">
        <v>16110140</v>
      </c>
      <c r="BY132">
        <v>2779178</v>
      </c>
      <c r="BZ132">
        <v>1353.79</v>
      </c>
      <c r="CA132">
        <v>13411.71</v>
      </c>
      <c r="CB132">
        <v>105002.7</v>
      </c>
      <c r="CC132">
        <v>557282.6</v>
      </c>
      <c r="CD132">
        <v>1364.16</v>
      </c>
      <c r="CE132">
        <v>795157.4</v>
      </c>
      <c r="CF132">
        <v>42245.52</v>
      </c>
      <c r="CG132">
        <v>72609.600000000006</v>
      </c>
      <c r="CH132">
        <v>1013389</v>
      </c>
      <c r="CI132">
        <v>10452.870000000001</v>
      </c>
      <c r="CJ132">
        <v>14626.05</v>
      </c>
    </row>
    <row r="133" spans="1:88" s="137" customFormat="1">
      <c r="A133" s="136" t="s">
        <v>246</v>
      </c>
      <c r="B133" t="s">
        <v>251</v>
      </c>
      <c r="C133"/>
      <c r="D133" s="121">
        <v>44163</v>
      </c>
      <c r="E133" s="122">
        <v>0.65763888888888888</v>
      </c>
      <c r="F133">
        <v>2202</v>
      </c>
      <c r="G133" s="197">
        <v>1995.7400409123377</v>
      </c>
      <c r="H133" t="s">
        <v>175</v>
      </c>
      <c r="I133" s="197">
        <f t="shared" si="19"/>
        <v>1737.6908536223725</v>
      </c>
      <c r="J133" s="198">
        <f t="shared" si="19"/>
        <v>110124935.45754279</v>
      </c>
      <c r="K133" s="198">
        <f t="shared" si="19"/>
        <v>128964721.44375525</v>
      </c>
      <c r="L133" s="198">
        <f t="shared" si="19"/>
        <v>130202080.26912092</v>
      </c>
      <c r="M133" s="197">
        <f t="shared" si="19"/>
        <v>892694.52030008868</v>
      </c>
      <c r="N133" s="197">
        <f t="shared" si="19"/>
        <v>959352.23766656069</v>
      </c>
      <c r="O133" s="197">
        <f t="shared" si="19"/>
        <v>970328.80789157853</v>
      </c>
      <c r="P133" s="197">
        <f t="shared" si="19"/>
        <v>1429748.1653095987</v>
      </c>
      <c r="Q133" s="197">
        <f t="shared" si="19"/>
        <v>1540312.1635761422</v>
      </c>
      <c r="R133" s="198">
        <f t="shared" si="19"/>
        <v>210949722.3244341</v>
      </c>
      <c r="S133" s="198">
        <f t="shared" si="19"/>
        <v>112180547.6996825</v>
      </c>
      <c r="T133" s="198">
        <f t="shared" si="19"/>
        <v>219730978.50444838</v>
      </c>
      <c r="U133" s="198">
        <f t="shared" si="19"/>
        <v>156106786.00016305</v>
      </c>
      <c r="V133" s="198">
        <f t="shared" si="19"/>
        <v>230907122.73355746</v>
      </c>
      <c r="W133" s="197">
        <f t="shared" si="19"/>
        <v>1817.3208812547746</v>
      </c>
      <c r="X133" s="197">
        <f t="shared" si="19"/>
        <v>1949.6384459672627</v>
      </c>
      <c r="Y133" s="198">
        <f t="shared" ref="Y133:AE133" si="28">$G133*Y85</f>
        <v>1898747.074923998</v>
      </c>
      <c r="Z133" s="197">
        <f t="shared" si="28"/>
        <v>1445514.5116328062</v>
      </c>
      <c r="AA133" s="197">
        <f t="shared" si="28"/>
        <v>57197.9095725476</v>
      </c>
      <c r="AB133" s="196">
        <f t="shared" si="28"/>
        <v>242.08326696266658</v>
      </c>
      <c r="AC133" s="197">
        <f t="shared" si="28"/>
        <v>46660.40215653045</v>
      </c>
      <c r="AD133" s="197">
        <f t="shared" si="28"/>
        <v>240.68624893402793</v>
      </c>
      <c r="AE133" s="197">
        <f t="shared" si="28"/>
        <v>1017.4282728571098</v>
      </c>
      <c r="AF133" t="s">
        <v>309</v>
      </c>
      <c r="AG133">
        <v>7.95</v>
      </c>
      <c r="AH133" s="174">
        <v>2.78</v>
      </c>
      <c r="AI133" s="174">
        <v>8.1999999999999993</v>
      </c>
      <c r="AJ133" s="174">
        <v>7.67</v>
      </c>
      <c r="AK133">
        <v>0.71</v>
      </c>
      <c r="AL133">
        <v>8.07</v>
      </c>
      <c r="AM133">
        <v>6.96</v>
      </c>
      <c r="AN133">
        <v>2.0499999999999998</v>
      </c>
      <c r="AO133">
        <v>7.2</v>
      </c>
      <c r="AP133" s="174">
        <v>2.23</v>
      </c>
      <c r="AQ133" s="174">
        <v>4.84</v>
      </c>
      <c r="AR133" s="174">
        <v>8.14</v>
      </c>
      <c r="AS133" s="174">
        <v>2.42</v>
      </c>
      <c r="AT133" s="174">
        <v>7.79</v>
      </c>
      <c r="AU133">
        <v>11.98</v>
      </c>
      <c r="AV133">
        <v>9.24</v>
      </c>
      <c r="AW133" s="174">
        <v>7.38</v>
      </c>
      <c r="AX133">
        <v>2.41</v>
      </c>
      <c r="AY133">
        <v>8.2799999999999994</v>
      </c>
      <c r="AZ133" s="173">
        <v>15.53</v>
      </c>
      <c r="BA133">
        <v>8.49</v>
      </c>
      <c r="BB133">
        <v>11.13</v>
      </c>
      <c r="BC133">
        <v>8.3000000000000007</v>
      </c>
      <c r="BD133" t="s">
        <v>311</v>
      </c>
      <c r="BE133">
        <v>30218.09</v>
      </c>
      <c r="BF133">
        <v>3016502</v>
      </c>
      <c r="BG133">
        <v>1135581000</v>
      </c>
      <c r="BH133">
        <v>169442000</v>
      </c>
      <c r="BI133">
        <v>4692.0200000000004</v>
      </c>
      <c r="BJ133">
        <v>10731390</v>
      </c>
      <c r="BK133">
        <v>79149.77</v>
      </c>
      <c r="BL133">
        <v>11708.43</v>
      </c>
      <c r="BM133">
        <v>17933770</v>
      </c>
      <c r="BN133">
        <v>104985700</v>
      </c>
      <c r="BO133">
        <v>5449</v>
      </c>
      <c r="BP133">
        <v>4784156</v>
      </c>
      <c r="BQ133">
        <v>92534.8</v>
      </c>
      <c r="BR133">
        <v>76579820</v>
      </c>
      <c r="BS133">
        <v>18321.64</v>
      </c>
      <c r="BT133">
        <v>472242.9</v>
      </c>
      <c r="BU133">
        <v>5244561</v>
      </c>
      <c r="BV133">
        <v>354.45</v>
      </c>
      <c r="BW133">
        <v>23269.88</v>
      </c>
      <c r="BX133">
        <v>24782640</v>
      </c>
      <c r="BY133">
        <v>1953421</v>
      </c>
      <c r="BZ133">
        <v>1860.14</v>
      </c>
      <c r="CA133">
        <v>18820.419999999998</v>
      </c>
      <c r="CB133">
        <v>143814.1</v>
      </c>
      <c r="CC133">
        <v>706667.6</v>
      </c>
      <c r="CD133">
        <v>571.13</v>
      </c>
      <c r="CE133">
        <v>1064288</v>
      </c>
      <c r="CF133">
        <v>64793.61</v>
      </c>
      <c r="CG133">
        <v>81060.7</v>
      </c>
      <c r="CH133">
        <v>1333648</v>
      </c>
      <c r="CI133">
        <v>4498.99</v>
      </c>
      <c r="CJ133">
        <v>12834.02</v>
      </c>
    </row>
    <row r="134" spans="1:88" s="137" customFormat="1">
      <c r="A134" s="136" t="s">
        <v>292</v>
      </c>
      <c r="B134" t="s">
        <v>297</v>
      </c>
      <c r="C134"/>
      <c r="D134" s="121">
        <v>44163</v>
      </c>
      <c r="E134" s="122">
        <v>0.75763888888888886</v>
      </c>
      <c r="F134">
        <v>2503</v>
      </c>
      <c r="G134" s="197">
        <v>2013.5557019677749</v>
      </c>
      <c r="H134" t="s">
        <v>175</v>
      </c>
      <c r="I134" s="197">
        <f t="shared" si="19"/>
        <v>1815.0191097537522</v>
      </c>
      <c r="J134" s="198">
        <f t="shared" si="19"/>
        <v>110524072.48101117</v>
      </c>
      <c r="K134" s="198">
        <f t="shared" si="19"/>
        <v>117994364.1353116</v>
      </c>
      <c r="L134" s="198">
        <f t="shared" si="19"/>
        <v>119685750.92496453</v>
      </c>
      <c r="M134" s="198">
        <f t="shared" si="19"/>
        <v>2382036.3954278775</v>
      </c>
      <c r="N134" s="198">
        <f t="shared" si="19"/>
        <v>2460565.0678046211</v>
      </c>
      <c r="O134" s="198">
        <f t="shared" si="19"/>
        <v>2889452.4323237571</v>
      </c>
      <c r="P134" s="197">
        <f t="shared" si="19"/>
        <v>1683533.9224152567</v>
      </c>
      <c r="Q134" s="197">
        <f t="shared" si="19"/>
        <v>1735685.0150962221</v>
      </c>
      <c r="R134" s="198">
        <f t="shared" si="19"/>
        <v>218873504.80389714</v>
      </c>
      <c r="S134" s="198">
        <f t="shared" si="19"/>
        <v>121659035.51289296</v>
      </c>
      <c r="T134" s="198">
        <f t="shared" si="19"/>
        <v>213235548.83838737</v>
      </c>
      <c r="U134" s="198">
        <f t="shared" si="19"/>
        <v>166480785.43869564</v>
      </c>
      <c r="V134" s="198">
        <f t="shared" si="19"/>
        <v>220887060.50586492</v>
      </c>
      <c r="W134" s="197">
        <f t="shared" si="19"/>
        <v>40452.334052532598</v>
      </c>
      <c r="X134" s="197">
        <f t="shared" si="19"/>
        <v>41177.214105240993</v>
      </c>
      <c r="Y134" s="198">
        <f t="shared" ref="Y134:AE134" si="29">$G134*Y86</f>
        <v>2406199.0638514911</v>
      </c>
      <c r="Z134" s="198">
        <f t="shared" si="29"/>
        <v>14797620.853761178</v>
      </c>
      <c r="AA134" s="197">
        <f t="shared" si="29"/>
        <v>58614.606484281925</v>
      </c>
      <c r="AB134" s="197">
        <f t="shared" si="29"/>
        <v>1824.0801104126074</v>
      </c>
      <c r="AC134" s="197">
        <f t="shared" si="29"/>
        <v>84025.679443115238</v>
      </c>
      <c r="AD134" s="197">
        <f t="shared" si="29"/>
        <v>1160.4121510440286</v>
      </c>
      <c r="AE134" s="197">
        <f t="shared" si="29"/>
        <v>4073.4231850808087</v>
      </c>
      <c r="AF134" t="s">
        <v>309</v>
      </c>
      <c r="AG134">
        <v>1.1200000000000001</v>
      </c>
      <c r="AH134" s="174">
        <v>1.64</v>
      </c>
      <c r="AI134" s="174">
        <v>0.39</v>
      </c>
      <c r="AJ134" s="174">
        <v>0.32</v>
      </c>
      <c r="AK134" s="174">
        <v>2.21</v>
      </c>
      <c r="AL134" s="174">
        <v>0.42</v>
      </c>
      <c r="AM134" s="174">
        <v>8.8800000000000008</v>
      </c>
      <c r="AN134">
        <v>2.34</v>
      </c>
      <c r="AO134">
        <v>0.2</v>
      </c>
      <c r="AP134" s="174">
        <v>3.79</v>
      </c>
      <c r="AQ134" s="174">
        <v>2.2000000000000002</v>
      </c>
      <c r="AR134" s="174">
        <v>0.46</v>
      </c>
      <c r="AS134" s="174">
        <v>1.72</v>
      </c>
      <c r="AT134" s="174">
        <v>0.05</v>
      </c>
      <c r="AU134">
        <v>1.9</v>
      </c>
      <c r="AV134">
        <v>0.48</v>
      </c>
      <c r="AW134" s="174">
        <v>0.2</v>
      </c>
      <c r="AX134" s="174">
        <v>2.57</v>
      </c>
      <c r="AY134">
        <v>0.57999999999999996</v>
      </c>
      <c r="AZ134">
        <v>0.63</v>
      </c>
      <c r="BA134">
        <v>0.47</v>
      </c>
      <c r="BB134">
        <v>0.35</v>
      </c>
      <c r="BC134">
        <v>0.35</v>
      </c>
      <c r="BD134" t="s">
        <v>311</v>
      </c>
      <c r="BE134">
        <v>21461.67</v>
      </c>
      <c r="BF134">
        <v>2027573</v>
      </c>
      <c r="BG134">
        <v>706773400</v>
      </c>
      <c r="BH134">
        <v>105936700</v>
      </c>
      <c r="BI134">
        <v>8371.57</v>
      </c>
      <c r="BJ134">
        <v>18712900</v>
      </c>
      <c r="BK134">
        <v>154135.6</v>
      </c>
      <c r="BL134">
        <v>9210.98</v>
      </c>
      <c r="BM134">
        <v>13651640</v>
      </c>
      <c r="BN134">
        <v>71470100</v>
      </c>
      <c r="BO134">
        <v>3959.57</v>
      </c>
      <c r="BP134">
        <v>3155830</v>
      </c>
      <c r="BQ134">
        <v>66087.55</v>
      </c>
      <c r="BR134">
        <v>49811890</v>
      </c>
      <c r="BS134">
        <v>12377.59</v>
      </c>
      <c r="BT134">
        <v>312030.59999999998</v>
      </c>
      <c r="BU134">
        <v>3583961</v>
      </c>
      <c r="BV134">
        <v>5260.65</v>
      </c>
      <c r="BW134">
        <v>313875.90000000002</v>
      </c>
      <c r="BX134">
        <v>21362660</v>
      </c>
      <c r="BY134">
        <v>13091110</v>
      </c>
      <c r="BZ134">
        <v>1341.56</v>
      </c>
      <c r="CA134">
        <v>13091.75</v>
      </c>
      <c r="CB134">
        <v>104095.3</v>
      </c>
      <c r="CC134">
        <v>521878.3</v>
      </c>
      <c r="CD134">
        <v>2676.95</v>
      </c>
      <c r="CE134">
        <v>761220.7</v>
      </c>
      <c r="CF134">
        <v>40291.57</v>
      </c>
      <c r="CG134">
        <v>104027.1</v>
      </c>
      <c r="CH134">
        <v>976590</v>
      </c>
      <c r="CI134">
        <v>12249.69</v>
      </c>
      <c r="CJ134">
        <v>37308.269999999997</v>
      </c>
    </row>
    <row r="135" spans="1:88" s="137" customFormat="1">
      <c r="A135" s="136" t="s">
        <v>248</v>
      </c>
      <c r="B135" t="s">
        <v>253</v>
      </c>
      <c r="C135"/>
      <c r="D135" s="121">
        <v>44163</v>
      </c>
      <c r="E135" s="122">
        <v>0.66180555555555554</v>
      </c>
      <c r="F135">
        <v>2203</v>
      </c>
      <c r="G135" s="197">
        <v>2004.033198015861</v>
      </c>
      <c r="H135" t="s">
        <v>175</v>
      </c>
      <c r="I135" s="197">
        <f t="shared" si="19"/>
        <v>1479.3773067753086</v>
      </c>
      <c r="J135" s="198">
        <f t="shared" si="19"/>
        <v>112245899.42086837</v>
      </c>
      <c r="K135" s="198">
        <f t="shared" si="19"/>
        <v>119540580.26164611</v>
      </c>
      <c r="L135" s="198">
        <f t="shared" si="19"/>
        <v>121223968.14797944</v>
      </c>
      <c r="M135" s="197">
        <f t="shared" si="19"/>
        <v>525056.69788015552</v>
      </c>
      <c r="N135" s="197">
        <f t="shared" si="19"/>
        <v>546299.44977912377</v>
      </c>
      <c r="O135" s="197">
        <f t="shared" si="19"/>
        <v>915442.36485364533</v>
      </c>
      <c r="P135" s="197">
        <f t="shared" si="19"/>
        <v>1103621.0821473347</v>
      </c>
      <c r="Q135" s="197">
        <f t="shared" si="19"/>
        <v>1120054.1543710646</v>
      </c>
      <c r="R135" s="198">
        <f t="shared" si="19"/>
        <v>210223082.47186381</v>
      </c>
      <c r="S135" s="198">
        <f t="shared" si="19"/>
        <v>111243882.82186045</v>
      </c>
      <c r="T135" s="198">
        <f t="shared" si="19"/>
        <v>203008562.95900673</v>
      </c>
      <c r="U135" s="198">
        <f t="shared" si="19"/>
        <v>156895759.07266176</v>
      </c>
      <c r="V135" s="198">
        <f t="shared" si="19"/>
        <v>213429535.58868921</v>
      </c>
      <c r="W135" s="197">
        <f t="shared" si="19"/>
        <v>61.12301253948376</v>
      </c>
      <c r="X135" s="196">
        <f t="shared" si="19"/>
        <v>14.829845665317372</v>
      </c>
      <c r="Y135" s="198">
        <f t="shared" ref="Y135:AE135" si="30">$G135*Y87</f>
        <v>2118263.0903027649</v>
      </c>
      <c r="Z135" s="197">
        <f t="shared" si="30"/>
        <v>245093.26011733979</v>
      </c>
      <c r="AA135" s="197">
        <f t="shared" si="30"/>
        <v>50641.918913860805</v>
      </c>
      <c r="AB135" s="196">
        <f t="shared" si="30"/>
        <v>41.884293838531491</v>
      </c>
      <c r="AC135" s="197">
        <f t="shared" si="30"/>
        <v>45210.98894723782</v>
      </c>
      <c r="AD135" s="196">
        <f t="shared" si="30"/>
        <v>59.319382661269486</v>
      </c>
      <c r="AE135" s="197">
        <f t="shared" si="30"/>
        <v>1996.2174685435991</v>
      </c>
      <c r="AF135" t="s">
        <v>309</v>
      </c>
      <c r="AG135">
        <v>1.65</v>
      </c>
      <c r="AH135" s="174">
        <v>1.1399999999999999</v>
      </c>
      <c r="AI135" s="174">
        <v>0.21</v>
      </c>
      <c r="AJ135" s="174">
        <v>0.53</v>
      </c>
      <c r="AK135">
        <v>5.93</v>
      </c>
      <c r="AL135">
        <v>0.42</v>
      </c>
      <c r="AM135">
        <v>10.31</v>
      </c>
      <c r="AN135">
        <v>1.74</v>
      </c>
      <c r="AO135">
        <v>1.0900000000000001</v>
      </c>
      <c r="AP135" s="174">
        <v>4.29</v>
      </c>
      <c r="AQ135" s="174">
        <v>5.16</v>
      </c>
      <c r="AR135" s="174">
        <v>1.1399999999999999</v>
      </c>
      <c r="AS135" s="174">
        <v>1.63</v>
      </c>
      <c r="AT135" s="174">
        <v>0.83</v>
      </c>
      <c r="AU135">
        <v>55.37</v>
      </c>
      <c r="AV135" s="173">
        <v>71.47</v>
      </c>
      <c r="AW135" s="174">
        <v>0.12</v>
      </c>
      <c r="AX135">
        <v>2.19</v>
      </c>
      <c r="AY135">
        <v>0.27</v>
      </c>
      <c r="AZ135" s="173">
        <v>18.84</v>
      </c>
      <c r="BA135">
        <v>0.85</v>
      </c>
      <c r="BB135" s="173">
        <v>3.44</v>
      </c>
      <c r="BC135">
        <v>0.57999999999999996</v>
      </c>
      <c r="BD135" t="s">
        <v>311</v>
      </c>
      <c r="BE135">
        <v>28457.919999999998</v>
      </c>
      <c r="BF135">
        <v>3193735</v>
      </c>
      <c r="BG135">
        <v>1162746000</v>
      </c>
      <c r="BH135">
        <v>174221200</v>
      </c>
      <c r="BI135">
        <v>2870.39</v>
      </c>
      <c r="BJ135">
        <v>6759249</v>
      </c>
      <c r="BK135">
        <v>74030.14</v>
      </c>
      <c r="BL135">
        <v>9427.83</v>
      </c>
      <c r="BM135">
        <v>14716840</v>
      </c>
      <c r="BN135">
        <v>103440700</v>
      </c>
      <c r="BO135">
        <v>5613.52</v>
      </c>
      <c r="BP135">
        <v>4881128</v>
      </c>
      <c r="BQ135">
        <v>96598.47</v>
      </c>
      <c r="BR135">
        <v>78179930</v>
      </c>
      <c r="BS135">
        <v>19105.97</v>
      </c>
      <c r="BT135">
        <v>467853.5</v>
      </c>
      <c r="BU135">
        <v>5791930</v>
      </c>
      <c r="BV135">
        <v>13.7</v>
      </c>
      <c r="BW135">
        <v>1849.03</v>
      </c>
      <c r="BX135">
        <v>30511560</v>
      </c>
      <c r="BY135">
        <v>327015.2</v>
      </c>
      <c r="BZ135">
        <v>1869.4</v>
      </c>
      <c r="CA135">
        <v>18369.25</v>
      </c>
      <c r="CB135">
        <v>157014.70000000001</v>
      </c>
      <c r="CC135">
        <v>683512</v>
      </c>
      <c r="CD135">
        <v>188.52</v>
      </c>
      <c r="CE135">
        <v>1178974</v>
      </c>
      <c r="CF135">
        <v>70672.13</v>
      </c>
      <c r="CG135">
        <v>87137.15</v>
      </c>
      <c r="CH135">
        <v>1478236</v>
      </c>
      <c r="CI135">
        <v>2305.42</v>
      </c>
      <c r="CJ135">
        <v>27847.45</v>
      </c>
    </row>
    <row r="136" spans="1:88" s="137" customFormat="1">
      <c r="A136" s="136" t="s">
        <v>294</v>
      </c>
      <c r="B136" t="s">
        <v>299</v>
      </c>
      <c r="C136"/>
      <c r="D136" s="121">
        <v>44163</v>
      </c>
      <c r="E136" s="122">
        <v>0.76111111111111107</v>
      </c>
      <c r="F136">
        <v>2504</v>
      </c>
      <c r="G136" s="197">
        <v>2026.0469755551576</v>
      </c>
      <c r="H136" t="s">
        <v>175</v>
      </c>
      <c r="I136" s="197">
        <f t="shared" si="19"/>
        <v>1719.9112775487733</v>
      </c>
      <c r="J136" s="198">
        <f t="shared" si="19"/>
        <v>105232879.91033489</v>
      </c>
      <c r="K136" s="198">
        <f t="shared" si="19"/>
        <v>112769774.65940008</v>
      </c>
      <c r="L136" s="198">
        <f t="shared" si="19"/>
        <v>113985402.84473316</v>
      </c>
      <c r="M136" s="198">
        <f t="shared" si="19"/>
        <v>2344136.3507173173</v>
      </c>
      <c r="N136" s="198">
        <f t="shared" si="19"/>
        <v>2408969.8539350824</v>
      </c>
      <c r="O136" s="198">
        <f t="shared" si="19"/>
        <v>3116060.2484038323</v>
      </c>
      <c r="P136" s="197">
        <f t="shared" si="19"/>
        <v>1659332.4729796741</v>
      </c>
      <c r="Q136" s="197">
        <f t="shared" si="19"/>
        <v>1704715.9252321096</v>
      </c>
      <c r="R136" s="198">
        <f t="shared" si="19"/>
        <v>230361541.12062141</v>
      </c>
      <c r="S136" s="198">
        <f t="shared" si="19"/>
        <v>115423896.19737732</v>
      </c>
      <c r="T136" s="198">
        <f t="shared" si="19"/>
        <v>205441163.32129297</v>
      </c>
      <c r="U136" s="198">
        <f t="shared" si="19"/>
        <v>158862343.35327992</v>
      </c>
      <c r="V136" s="198">
        <f t="shared" si="19"/>
        <v>213545351.2235136</v>
      </c>
      <c r="W136" s="197">
        <f t="shared" si="19"/>
        <v>40662.76279939201</v>
      </c>
      <c r="X136" s="197">
        <f t="shared" si="19"/>
        <v>41209.795482791902</v>
      </c>
      <c r="Y136" s="198">
        <f t="shared" ref="Y136:AE136" si="31">$G136*Y88</f>
        <v>2382631.2432528655</v>
      </c>
      <c r="Z136" s="198">
        <f t="shared" si="31"/>
        <v>16111125.549614614</v>
      </c>
      <c r="AA136" s="197">
        <f t="shared" si="31"/>
        <v>62929.019060743194</v>
      </c>
      <c r="AB136" s="197">
        <f t="shared" si="31"/>
        <v>1861.3293564425232</v>
      </c>
      <c r="AC136" s="197">
        <f t="shared" si="31"/>
        <v>192089.51375238449</v>
      </c>
      <c r="AD136" s="197">
        <f t="shared" si="31"/>
        <v>1073.1970829515669</v>
      </c>
      <c r="AE136" s="197">
        <f t="shared" si="31"/>
        <v>5326.477498734509</v>
      </c>
      <c r="AF136" t="s">
        <v>309</v>
      </c>
      <c r="AG136">
        <v>0.44</v>
      </c>
      <c r="AH136" s="174">
        <v>1.77</v>
      </c>
      <c r="AI136" s="174">
        <v>0.69</v>
      </c>
      <c r="AJ136" s="174">
        <v>0.92</v>
      </c>
      <c r="AK136" s="174">
        <v>2.2799999999999998</v>
      </c>
      <c r="AL136" s="174">
        <v>0.48</v>
      </c>
      <c r="AM136" s="174">
        <v>1.71</v>
      </c>
      <c r="AN136">
        <v>2.62</v>
      </c>
      <c r="AO136">
        <v>0.93</v>
      </c>
      <c r="AP136" s="174">
        <v>7.83</v>
      </c>
      <c r="AQ136" s="174">
        <v>1.24</v>
      </c>
      <c r="AR136" s="174">
        <v>0.56000000000000005</v>
      </c>
      <c r="AS136" s="174">
        <v>1.51</v>
      </c>
      <c r="AT136" s="174">
        <v>0.28000000000000003</v>
      </c>
      <c r="AU136">
        <v>1.79</v>
      </c>
      <c r="AV136">
        <v>0.38</v>
      </c>
      <c r="AW136" s="174">
        <v>0.55000000000000004</v>
      </c>
      <c r="AX136" s="174">
        <v>12.59</v>
      </c>
      <c r="AY136">
        <v>0.75</v>
      </c>
      <c r="AZ136">
        <v>1.87</v>
      </c>
      <c r="BA136">
        <v>0.4</v>
      </c>
      <c r="BB136">
        <v>0.79</v>
      </c>
      <c r="BC136">
        <v>0.2</v>
      </c>
      <c r="BD136" t="s">
        <v>311</v>
      </c>
      <c r="BE136">
        <v>20032.91</v>
      </c>
      <c r="BF136">
        <v>1894225</v>
      </c>
      <c r="BG136">
        <v>665046700</v>
      </c>
      <c r="BH136">
        <v>99338490</v>
      </c>
      <c r="BI136">
        <v>8078.05</v>
      </c>
      <c r="BJ136">
        <v>18033260</v>
      </c>
      <c r="BK136">
        <v>152136</v>
      </c>
      <c r="BL136">
        <v>8909.67</v>
      </c>
      <c r="BM136">
        <v>13216900</v>
      </c>
      <c r="BN136">
        <v>68610940</v>
      </c>
      <c r="BO136">
        <v>3686.16</v>
      </c>
      <c r="BP136">
        <v>2993789</v>
      </c>
      <c r="BQ136">
        <v>61886.69</v>
      </c>
      <c r="BR136">
        <v>47420620</v>
      </c>
      <c r="BS136">
        <v>12221.18</v>
      </c>
      <c r="BT136">
        <v>290267.7</v>
      </c>
      <c r="BU136">
        <v>3550363</v>
      </c>
      <c r="BV136">
        <v>5190.6099999999997</v>
      </c>
      <c r="BW136">
        <v>309235.90000000002</v>
      </c>
      <c r="BX136">
        <v>20820760</v>
      </c>
      <c r="BY136">
        <v>12985170</v>
      </c>
      <c r="BZ136">
        <v>1301.56</v>
      </c>
      <c r="CA136">
        <v>12139.91</v>
      </c>
      <c r="CB136">
        <v>102477.4</v>
      </c>
      <c r="CC136">
        <v>548167.4</v>
      </c>
      <c r="CD136">
        <v>2686.96</v>
      </c>
      <c r="CE136">
        <v>753683.4</v>
      </c>
      <c r="CF136">
        <v>39611.910000000003</v>
      </c>
      <c r="CG136">
        <v>234000.8</v>
      </c>
      <c r="CH136">
        <v>965056.4</v>
      </c>
      <c r="CI136">
        <v>11203.15</v>
      </c>
      <c r="CJ136">
        <v>47889.01</v>
      </c>
    </row>
    <row r="137" spans="1:88" s="137" customFormat="1">
      <c r="A137" s="136" t="s">
        <v>250</v>
      </c>
      <c r="B137" t="s">
        <v>255</v>
      </c>
      <c r="C137"/>
      <c r="D137" s="121">
        <v>44163</v>
      </c>
      <c r="E137" s="122">
        <v>0.66527777777777775</v>
      </c>
      <c r="F137">
        <v>2204</v>
      </c>
      <c r="G137" s="197">
        <v>2000.6808096948077</v>
      </c>
      <c r="H137" t="s">
        <v>175</v>
      </c>
      <c r="I137" s="197">
        <f t="shared" si="19"/>
        <v>1444.0914084377123</v>
      </c>
      <c r="J137" s="198">
        <f t="shared" si="19"/>
        <v>110157485.38179612</v>
      </c>
      <c r="K137" s="198">
        <f t="shared" si="19"/>
        <v>117019820.55904931</v>
      </c>
      <c r="L137" s="198">
        <f t="shared" si="19"/>
        <v>118680385.63109599</v>
      </c>
      <c r="M137" s="197">
        <f t="shared" si="19"/>
        <v>606206.2853375267</v>
      </c>
      <c r="N137" s="197">
        <f t="shared" si="19"/>
        <v>634816.02091616252</v>
      </c>
      <c r="O137" s="197">
        <f t="shared" si="19"/>
        <v>906108.33871077839</v>
      </c>
      <c r="P137" s="197">
        <f t="shared" si="19"/>
        <v>1140187.9934450709</v>
      </c>
      <c r="Q137" s="197">
        <f t="shared" si="19"/>
        <v>1146990.3081980331</v>
      </c>
      <c r="R137" s="198">
        <f t="shared" si="19"/>
        <v>207270531.88438207</v>
      </c>
      <c r="S137" s="198">
        <f t="shared" si="19"/>
        <v>111297873.44332215</v>
      </c>
      <c r="T137" s="198">
        <f t="shared" si="19"/>
        <v>199888019.69660825</v>
      </c>
      <c r="U137" s="198">
        <f t="shared" si="19"/>
        <v>154252490.42746967</v>
      </c>
      <c r="V137" s="198">
        <f t="shared" si="19"/>
        <v>210471621.17989376</v>
      </c>
      <c r="W137" s="197">
        <f t="shared" si="19"/>
        <v>31.410688712208479</v>
      </c>
      <c r="X137" s="196">
        <f t="shared" si="19"/>
        <v>-5.6019062671454618</v>
      </c>
      <c r="Y137" s="198">
        <f t="shared" ref="Y137:AE137" si="32">$G137*Y89</f>
        <v>1874037.7144411264</v>
      </c>
      <c r="Z137" s="197">
        <f t="shared" si="32"/>
        <v>368925.54130772257</v>
      </c>
      <c r="AA137" s="197">
        <f t="shared" si="32"/>
        <v>55398.851620449226</v>
      </c>
      <c r="AB137" s="196">
        <f t="shared" si="32"/>
        <v>38.613139627109788</v>
      </c>
      <c r="AC137" s="197">
        <f t="shared" si="32"/>
        <v>91971.296821670316</v>
      </c>
      <c r="AD137" s="197">
        <f t="shared" si="32"/>
        <v>89.430432193357902</v>
      </c>
      <c r="AE137" s="197">
        <f t="shared" si="32"/>
        <v>2838.9660689569323</v>
      </c>
      <c r="AF137" t="s">
        <v>309</v>
      </c>
      <c r="AG137">
        <v>0.83</v>
      </c>
      <c r="AH137" s="174">
        <v>0.96</v>
      </c>
      <c r="AI137" s="174">
        <v>1.36</v>
      </c>
      <c r="AJ137" s="174">
        <v>2</v>
      </c>
      <c r="AK137">
        <v>4.51</v>
      </c>
      <c r="AL137">
        <v>2.31</v>
      </c>
      <c r="AM137">
        <v>11.14</v>
      </c>
      <c r="AN137">
        <v>2.37</v>
      </c>
      <c r="AO137">
        <v>1.59</v>
      </c>
      <c r="AP137" s="174">
        <v>4.01</v>
      </c>
      <c r="AQ137" s="174">
        <v>1.03</v>
      </c>
      <c r="AR137" s="174">
        <v>1.74</v>
      </c>
      <c r="AS137" s="174">
        <v>1.95</v>
      </c>
      <c r="AT137" s="174">
        <v>1.3</v>
      </c>
      <c r="AU137">
        <v>63.74</v>
      </c>
      <c r="AV137" s="173" t="s">
        <v>310</v>
      </c>
      <c r="AW137" s="174">
        <v>1.73</v>
      </c>
      <c r="AX137">
        <v>3.34</v>
      </c>
      <c r="AY137">
        <v>0.51</v>
      </c>
      <c r="AZ137" s="173">
        <v>3.7</v>
      </c>
      <c r="BA137">
        <v>1.71</v>
      </c>
      <c r="BB137">
        <v>2.88</v>
      </c>
      <c r="BC137">
        <v>0.91</v>
      </c>
      <c r="BD137" t="s">
        <v>311</v>
      </c>
      <c r="BE137">
        <v>28115.09</v>
      </c>
      <c r="BF137">
        <v>3151127</v>
      </c>
      <c r="BG137">
        <v>1151652000</v>
      </c>
      <c r="BH137">
        <v>172566500</v>
      </c>
      <c r="BI137">
        <v>3330.5</v>
      </c>
      <c r="BJ137">
        <v>7941773</v>
      </c>
      <c r="BK137">
        <v>73848.179999999993</v>
      </c>
      <c r="BL137">
        <v>9784.7099999999991</v>
      </c>
      <c r="BM137">
        <v>15219210</v>
      </c>
      <c r="BN137">
        <v>102523600</v>
      </c>
      <c r="BO137">
        <v>5647.96</v>
      </c>
      <c r="BP137">
        <v>4861921</v>
      </c>
      <c r="BQ137">
        <v>95473.54</v>
      </c>
      <c r="BR137">
        <v>77993780</v>
      </c>
      <c r="BS137">
        <v>19176.07</v>
      </c>
      <c r="BT137">
        <v>469501.1</v>
      </c>
      <c r="BU137">
        <v>5851262</v>
      </c>
      <c r="BV137">
        <v>7.78</v>
      </c>
      <c r="BW137">
        <v>1614.18</v>
      </c>
      <c r="BX137">
        <v>27322860</v>
      </c>
      <c r="BY137">
        <v>493781.1</v>
      </c>
      <c r="BZ137">
        <v>1825.32</v>
      </c>
      <c r="CA137">
        <v>18192.73</v>
      </c>
      <c r="CB137">
        <v>157975.29999999999</v>
      </c>
      <c r="CC137">
        <v>753390.9</v>
      </c>
      <c r="CD137">
        <v>181.86</v>
      </c>
      <c r="CE137">
        <v>1183719</v>
      </c>
      <c r="CF137">
        <v>71346.27</v>
      </c>
      <c r="CG137">
        <v>178202.8</v>
      </c>
      <c r="CH137">
        <v>1486791</v>
      </c>
      <c r="CI137">
        <v>2769.96</v>
      </c>
      <c r="CJ137">
        <v>39850.230000000003</v>
      </c>
    </row>
    <row r="138" spans="1:88" s="137" customFormat="1">
      <c r="A138" s="136" t="s">
        <v>296</v>
      </c>
      <c r="B138" t="s">
        <v>301</v>
      </c>
      <c r="C138"/>
      <c r="D138" s="121">
        <v>44163</v>
      </c>
      <c r="E138" s="122">
        <v>0.76527777777777783</v>
      </c>
      <c r="F138">
        <v>2505</v>
      </c>
      <c r="G138" s="197">
        <v>2004.3221857221554</v>
      </c>
      <c r="H138" t="s">
        <v>175</v>
      </c>
      <c r="I138" s="197">
        <f t="shared" si="19"/>
        <v>3032.5394669976208</v>
      </c>
      <c r="J138" s="197">
        <f t="shared" si="19"/>
        <v>15160693.012802383</v>
      </c>
      <c r="K138" s="197">
        <f t="shared" si="19"/>
        <v>16222983.771235125</v>
      </c>
      <c r="L138" s="197">
        <f t="shared" si="19"/>
        <v>16345247.424564177</v>
      </c>
      <c r="M138" s="198">
        <f t="shared" si="19"/>
        <v>2551502.1424243036</v>
      </c>
      <c r="N138" s="198">
        <f t="shared" si="19"/>
        <v>2557515.1089814701</v>
      </c>
      <c r="O138" s="198">
        <f t="shared" si="19"/>
        <v>2413203.911609475</v>
      </c>
      <c r="P138" s="197">
        <f t="shared" si="19"/>
        <v>130341.07173751177</v>
      </c>
      <c r="Q138" s="197">
        <f t="shared" si="19"/>
        <v>136794.98917553711</v>
      </c>
      <c r="R138" s="198">
        <f t="shared" si="19"/>
        <v>381222079.72435397</v>
      </c>
      <c r="S138" s="198">
        <f t="shared" si="19"/>
        <v>212057287.24940404</v>
      </c>
      <c r="T138" s="198">
        <f t="shared" si="19"/>
        <v>365788798.89429337</v>
      </c>
      <c r="U138" s="198">
        <f t="shared" si="19"/>
        <v>291428445.80400139</v>
      </c>
      <c r="V138" s="198">
        <f t="shared" si="19"/>
        <v>383627266.34722054</v>
      </c>
      <c r="W138" s="197">
        <f t="shared" si="19"/>
        <v>3870.3461406294823</v>
      </c>
      <c r="X138" s="197">
        <f t="shared" si="19"/>
        <v>3732.0479098146534</v>
      </c>
      <c r="Y138" s="198">
        <f t="shared" ref="Y138:AE138" si="33">$G138*Y90</f>
        <v>512906.04732629959</v>
      </c>
      <c r="Z138" s="198">
        <f t="shared" si="33"/>
        <v>3846294.2744008163</v>
      </c>
      <c r="AA138" s="197">
        <f t="shared" si="33"/>
        <v>317284.20199981722</v>
      </c>
      <c r="AB138" s="196">
        <f t="shared" si="33"/>
        <v>47.903300238759513</v>
      </c>
      <c r="AC138" s="197">
        <f t="shared" si="33"/>
        <v>7323.7932666287552</v>
      </c>
      <c r="AD138" s="197">
        <f t="shared" si="33"/>
        <v>1769.2151933369466</v>
      </c>
      <c r="AE138" s="197">
        <f t="shared" si="33"/>
        <v>53.715834577353768</v>
      </c>
      <c r="AF138" t="s">
        <v>309</v>
      </c>
      <c r="AG138">
        <v>0.9</v>
      </c>
      <c r="AH138">
        <v>0.18</v>
      </c>
      <c r="AI138">
        <v>1.23</v>
      </c>
      <c r="AJ138">
        <v>1.2</v>
      </c>
      <c r="AK138" s="174">
        <v>2.38</v>
      </c>
      <c r="AL138" s="174">
        <v>1.19</v>
      </c>
      <c r="AM138" s="174">
        <v>9.0399999999999991</v>
      </c>
      <c r="AN138">
        <v>2.3199999999999998</v>
      </c>
      <c r="AO138">
        <v>3.35</v>
      </c>
      <c r="AP138" s="174">
        <v>4.32</v>
      </c>
      <c r="AQ138" s="174">
        <v>2.6</v>
      </c>
      <c r="AR138" s="174">
        <v>0.87</v>
      </c>
      <c r="AS138" s="174">
        <v>0.56999999999999995</v>
      </c>
      <c r="AT138" s="174">
        <v>1.1399999999999999</v>
      </c>
      <c r="AU138">
        <v>5.33</v>
      </c>
      <c r="AV138">
        <v>1.28</v>
      </c>
      <c r="AW138" s="174">
        <v>1.0900000000000001</v>
      </c>
      <c r="AX138" s="174">
        <v>2.65</v>
      </c>
      <c r="AY138">
        <v>0.6</v>
      </c>
      <c r="AZ138" s="173">
        <v>6.08</v>
      </c>
      <c r="BA138">
        <v>2.2200000000000002</v>
      </c>
      <c r="BB138">
        <v>1.53</v>
      </c>
      <c r="BC138">
        <v>1.71</v>
      </c>
      <c r="BD138" t="s">
        <v>311</v>
      </c>
      <c r="BE138">
        <v>33615.42</v>
      </c>
      <c r="BF138">
        <v>259139.6</v>
      </c>
      <c r="BG138">
        <v>91432950</v>
      </c>
      <c r="BH138">
        <v>13612320</v>
      </c>
      <c r="BI138">
        <v>8348.2099999999991</v>
      </c>
      <c r="BJ138">
        <v>18293560</v>
      </c>
      <c r="BK138">
        <v>121907.7</v>
      </c>
      <c r="BL138">
        <v>765.6</v>
      </c>
      <c r="BM138">
        <v>1640019</v>
      </c>
      <c r="BN138">
        <v>117843600</v>
      </c>
      <c r="BO138">
        <v>6427.2</v>
      </c>
      <c r="BP138">
        <v>5096330</v>
      </c>
      <c r="BQ138">
        <v>107807.4</v>
      </c>
      <c r="BR138">
        <v>81422360</v>
      </c>
      <c r="BS138">
        <v>11478.34</v>
      </c>
      <c r="BT138">
        <v>293892.3</v>
      </c>
      <c r="BU138">
        <v>3356823</v>
      </c>
      <c r="BV138">
        <v>469.64</v>
      </c>
      <c r="BW138">
        <v>27651.25</v>
      </c>
      <c r="BX138">
        <v>4283802</v>
      </c>
      <c r="BY138">
        <v>3218750</v>
      </c>
      <c r="BZ138">
        <v>1231.18</v>
      </c>
      <c r="CA138">
        <v>12330.31</v>
      </c>
      <c r="CB138">
        <v>92524.54</v>
      </c>
      <c r="CC138">
        <v>2521597</v>
      </c>
      <c r="CD138">
        <v>124.08</v>
      </c>
      <c r="CE138">
        <v>724651.5</v>
      </c>
      <c r="CF138">
        <v>40013.39</v>
      </c>
      <c r="CG138">
        <v>8690.84</v>
      </c>
      <c r="CH138">
        <v>941143.1</v>
      </c>
      <c r="CI138">
        <v>17596.28</v>
      </c>
      <c r="CJ138">
        <v>532.61</v>
      </c>
    </row>
    <row r="139" spans="1:88" s="137" customFormat="1">
      <c r="A139" s="136" t="s">
        <v>252</v>
      </c>
      <c r="B139" t="s">
        <v>257</v>
      </c>
      <c r="C139"/>
      <c r="D139" s="121">
        <v>44163</v>
      </c>
      <c r="E139" s="122">
        <v>0.6694444444444444</v>
      </c>
      <c r="F139">
        <v>2205</v>
      </c>
      <c r="G139" s="197">
        <v>1990.6358076700392</v>
      </c>
      <c r="H139" t="s">
        <v>175</v>
      </c>
      <c r="I139" s="197">
        <f t="shared" si="19"/>
        <v>1072.35550959185</v>
      </c>
      <c r="J139" s="197">
        <f t="shared" si="19"/>
        <v>6059495.3985475991</v>
      </c>
      <c r="K139" s="197">
        <f t="shared" si="19"/>
        <v>6491463.3688119976</v>
      </c>
      <c r="L139" s="197">
        <f t="shared" si="19"/>
        <v>6567107.5295034591</v>
      </c>
      <c r="M139" s="197">
        <f t="shared" si="19"/>
        <v>475164.76729083835</v>
      </c>
      <c r="N139" s="197">
        <f t="shared" si="19"/>
        <v>493478.61672140274</v>
      </c>
      <c r="O139" s="197">
        <f t="shared" si="19"/>
        <v>559567.72553604806</v>
      </c>
      <c r="P139" s="197">
        <f t="shared" si="19"/>
        <v>69990.754997678567</v>
      </c>
      <c r="Q139" s="197">
        <f t="shared" si="19"/>
        <v>79068.05428065396</v>
      </c>
      <c r="R139" s="198">
        <f t="shared" ref="R139:AE139" si="34">$G139*R91</f>
        <v>366675115.77282125</v>
      </c>
      <c r="S139" s="198">
        <f t="shared" si="34"/>
        <v>197112757.67548728</v>
      </c>
      <c r="T139" s="198">
        <f t="shared" si="34"/>
        <v>349356584.2460919</v>
      </c>
      <c r="U139" s="198">
        <f t="shared" si="34"/>
        <v>275304932.20076644</v>
      </c>
      <c r="V139" s="198">
        <f t="shared" si="34"/>
        <v>368864815.16125828</v>
      </c>
      <c r="W139" s="197">
        <f t="shared" si="34"/>
        <v>34.039872311157673</v>
      </c>
      <c r="X139" s="196">
        <f t="shared" si="34"/>
        <v>-2.9859537115050587</v>
      </c>
      <c r="Y139" s="197">
        <f t="shared" si="34"/>
        <v>349555.64782685885</v>
      </c>
      <c r="Z139" s="197">
        <f t="shared" si="34"/>
        <v>576090.00273970934</v>
      </c>
      <c r="AA139" s="197">
        <f t="shared" si="34"/>
        <v>283665.60259298061</v>
      </c>
      <c r="AB139" s="196">
        <f t="shared" si="34"/>
        <v>9.7541154575831914</v>
      </c>
      <c r="AC139" s="197">
        <f t="shared" si="34"/>
        <v>5098.0183034429701</v>
      </c>
      <c r="AD139" s="196">
        <f t="shared" si="34"/>
        <v>-5.3747166807091062</v>
      </c>
      <c r="AE139" s="196">
        <f t="shared" si="34"/>
        <v>16.522277203661325</v>
      </c>
      <c r="AF139" t="s">
        <v>309</v>
      </c>
      <c r="AG139">
        <v>1.44</v>
      </c>
      <c r="AH139">
        <v>1.63</v>
      </c>
      <c r="AI139">
        <v>3.26</v>
      </c>
      <c r="AJ139">
        <v>3.59</v>
      </c>
      <c r="AK139">
        <v>5.76</v>
      </c>
      <c r="AL139">
        <v>1.2</v>
      </c>
      <c r="AM139">
        <v>11.1</v>
      </c>
      <c r="AN139">
        <v>8.19</v>
      </c>
      <c r="AO139">
        <v>11.28</v>
      </c>
      <c r="AP139" s="174">
        <v>4.78</v>
      </c>
      <c r="AQ139" s="174">
        <v>2.46</v>
      </c>
      <c r="AR139" s="174">
        <v>1.55</v>
      </c>
      <c r="AS139" s="174">
        <v>1.39</v>
      </c>
      <c r="AT139" s="174">
        <v>1.34</v>
      </c>
      <c r="AU139">
        <v>19.559999999999999</v>
      </c>
      <c r="AV139" s="173" t="s">
        <v>310</v>
      </c>
      <c r="AW139">
        <v>1.6</v>
      </c>
      <c r="AX139">
        <v>3.11</v>
      </c>
      <c r="AY139">
        <v>0.54</v>
      </c>
      <c r="AZ139" s="173">
        <v>59.43</v>
      </c>
      <c r="BA139">
        <v>4.68</v>
      </c>
      <c r="BB139" s="173">
        <v>56.6</v>
      </c>
      <c r="BC139" s="173">
        <v>37.46</v>
      </c>
      <c r="BD139" t="s">
        <v>311</v>
      </c>
      <c r="BE139">
        <v>20261.05</v>
      </c>
      <c r="BF139">
        <v>169531.2</v>
      </c>
      <c r="BG139">
        <v>61778080</v>
      </c>
      <c r="BH139">
        <v>9235610</v>
      </c>
      <c r="BI139">
        <v>2556.98</v>
      </c>
      <c r="BJ139">
        <v>5974240</v>
      </c>
      <c r="BK139">
        <v>44800.38</v>
      </c>
      <c r="BL139">
        <v>754.49</v>
      </c>
      <c r="BM139">
        <v>2077798</v>
      </c>
      <c r="BN139">
        <v>177519000</v>
      </c>
      <c r="BO139">
        <v>9780.2800000000007</v>
      </c>
      <c r="BP139">
        <v>8216558</v>
      </c>
      <c r="BQ139">
        <v>166687.79999999999</v>
      </c>
      <c r="BR139">
        <v>132157000</v>
      </c>
      <c r="BS139">
        <v>18660.96</v>
      </c>
      <c r="BT139">
        <v>456517.8</v>
      </c>
      <c r="BU139">
        <v>5628016</v>
      </c>
      <c r="BV139">
        <v>8.15</v>
      </c>
      <c r="BW139">
        <v>1583.82</v>
      </c>
      <c r="BX139">
        <v>4928973</v>
      </c>
      <c r="BY139">
        <v>753269.4</v>
      </c>
      <c r="BZ139">
        <v>1855.33</v>
      </c>
      <c r="CA139">
        <v>17706.18</v>
      </c>
      <c r="CB139">
        <v>152494.79999999999</v>
      </c>
      <c r="CC139">
        <v>3740288</v>
      </c>
      <c r="CD139">
        <v>113.71</v>
      </c>
      <c r="CE139">
        <v>1148234</v>
      </c>
      <c r="CF139">
        <v>73110.34</v>
      </c>
      <c r="CG139">
        <v>9659.32</v>
      </c>
      <c r="CH139">
        <v>1455309</v>
      </c>
      <c r="CI139">
        <v>1326.02</v>
      </c>
      <c r="CJ139">
        <v>317.79000000000002</v>
      </c>
    </row>
    <row r="140" spans="1:88" s="137" customFormat="1">
      <c r="A140" s="136" t="s">
        <v>298</v>
      </c>
      <c r="B140" t="s">
        <v>303</v>
      </c>
      <c r="C140"/>
      <c r="D140" s="121">
        <v>44163</v>
      </c>
      <c r="E140" s="122">
        <v>0.76874999999999993</v>
      </c>
      <c r="F140">
        <v>2506</v>
      </c>
      <c r="G140" s="197">
        <v>2002.5602079440366</v>
      </c>
      <c r="H140" t="s">
        <v>175</v>
      </c>
      <c r="I140" s="197">
        <f t="shared" si="19"/>
        <v>513.0559252752621</v>
      </c>
      <c r="J140" s="197">
        <f t="shared" ref="J140:AE140" si="35">$G140*J92</f>
        <v>1619069.9281227535</v>
      </c>
      <c r="K140" s="197">
        <f t="shared" si="35"/>
        <v>1744229.941119256</v>
      </c>
      <c r="L140" s="197">
        <f t="shared" si="35"/>
        <v>1812316.9881893531</v>
      </c>
      <c r="M140" s="197">
        <f t="shared" si="35"/>
        <v>432553.00491591194</v>
      </c>
      <c r="N140" s="197">
        <f t="shared" si="35"/>
        <v>451577.32689138025</v>
      </c>
      <c r="O140" s="197">
        <f t="shared" si="35"/>
        <v>294977.11863015662</v>
      </c>
      <c r="P140" s="197">
        <f t="shared" si="35"/>
        <v>161906.99281227536</v>
      </c>
      <c r="Q140" s="197">
        <f t="shared" si="35"/>
        <v>188721.27399664599</v>
      </c>
      <c r="R140" s="198">
        <f t="shared" si="35"/>
        <v>416332267.23156524</v>
      </c>
      <c r="S140" s="198">
        <f t="shared" si="35"/>
        <v>220081366.85304964</v>
      </c>
      <c r="T140" s="198">
        <f t="shared" si="35"/>
        <v>399711017.50562972</v>
      </c>
      <c r="U140" s="198">
        <f t="shared" si="35"/>
        <v>313400672.54324174</v>
      </c>
      <c r="V140" s="198">
        <f t="shared" si="35"/>
        <v>420537643.6682477</v>
      </c>
      <c r="W140" s="197">
        <f t="shared" si="35"/>
        <v>1501.3193878956442</v>
      </c>
      <c r="X140" s="197">
        <f t="shared" si="35"/>
        <v>1556.7903056556941</v>
      </c>
      <c r="Y140" s="197">
        <f t="shared" si="35"/>
        <v>105975.48620439842</v>
      </c>
      <c r="Z140" s="197">
        <f t="shared" si="35"/>
        <v>1712188.9777921513</v>
      </c>
      <c r="AA140" s="197">
        <f t="shared" si="35"/>
        <v>157040.77150697136</v>
      </c>
      <c r="AB140" s="196">
        <f t="shared" si="35"/>
        <v>230.694935955153</v>
      </c>
      <c r="AC140" s="197">
        <f t="shared" si="35"/>
        <v>7713.861921000429</v>
      </c>
      <c r="AD140" s="196">
        <f t="shared" si="35"/>
        <v>39.049924054908715</v>
      </c>
      <c r="AE140" s="197">
        <f t="shared" si="35"/>
        <v>292.37379035982934</v>
      </c>
      <c r="AF140" t="s">
        <v>309</v>
      </c>
      <c r="AG140">
        <v>1.1499999999999999</v>
      </c>
      <c r="AH140">
        <v>1.85</v>
      </c>
      <c r="AI140">
        <v>0.5</v>
      </c>
      <c r="AJ140">
        <v>0.44</v>
      </c>
      <c r="AK140">
        <v>6.19</v>
      </c>
      <c r="AL140">
        <v>0.42</v>
      </c>
      <c r="AM140">
        <v>10.31</v>
      </c>
      <c r="AN140">
        <v>8.61</v>
      </c>
      <c r="AO140">
        <v>4.55</v>
      </c>
      <c r="AP140" s="174">
        <v>4.1500000000000004</v>
      </c>
      <c r="AQ140" s="174">
        <v>0.19</v>
      </c>
      <c r="AR140" s="174">
        <v>0.14000000000000001</v>
      </c>
      <c r="AS140" s="174">
        <v>0.3</v>
      </c>
      <c r="AT140" s="174">
        <v>0.39</v>
      </c>
      <c r="AU140">
        <v>10.42</v>
      </c>
      <c r="AV140">
        <v>0.87</v>
      </c>
      <c r="AW140">
        <v>0.54</v>
      </c>
      <c r="AX140">
        <v>3.02</v>
      </c>
      <c r="AY140">
        <v>0.7</v>
      </c>
      <c r="AZ140" s="173">
        <v>6.97</v>
      </c>
      <c r="BA140">
        <v>1.84</v>
      </c>
      <c r="BB140" s="173">
        <v>6.93</v>
      </c>
      <c r="BC140">
        <v>2.46</v>
      </c>
      <c r="BD140" t="s">
        <v>311</v>
      </c>
      <c r="BE140">
        <v>6501.65</v>
      </c>
      <c r="BF140">
        <v>30668.32</v>
      </c>
      <c r="BG140">
        <v>10956980</v>
      </c>
      <c r="BH140">
        <v>1682961</v>
      </c>
      <c r="BI140">
        <v>1575.7</v>
      </c>
      <c r="BJ140">
        <v>3609206</v>
      </c>
      <c r="BK140">
        <v>16623.73</v>
      </c>
      <c r="BL140">
        <v>1024.52</v>
      </c>
      <c r="BM140">
        <v>2232598</v>
      </c>
      <c r="BN140">
        <v>140691500</v>
      </c>
      <c r="BO140">
        <v>7394.36</v>
      </c>
      <c r="BP140">
        <v>6205616</v>
      </c>
      <c r="BQ140">
        <v>128414.1</v>
      </c>
      <c r="BR140">
        <v>99476020</v>
      </c>
      <c r="BS140">
        <v>12707.13</v>
      </c>
      <c r="BT140">
        <v>320989.5</v>
      </c>
      <c r="BU140">
        <v>3737618</v>
      </c>
      <c r="BV140">
        <v>202.6</v>
      </c>
      <c r="BW140">
        <v>13478.23</v>
      </c>
      <c r="BX140">
        <v>986888.5</v>
      </c>
      <c r="BY140">
        <v>1565162</v>
      </c>
      <c r="BZ140">
        <v>1371.93</v>
      </c>
      <c r="CA140">
        <v>13676.76</v>
      </c>
      <c r="CB140">
        <v>104417.3</v>
      </c>
      <c r="CC140">
        <v>1409818</v>
      </c>
      <c r="CD140">
        <v>407.42</v>
      </c>
      <c r="CE140">
        <v>788056.4</v>
      </c>
      <c r="CF140">
        <v>45169.54</v>
      </c>
      <c r="CG140">
        <v>9959.5499999999993</v>
      </c>
      <c r="CH140">
        <v>989343.1</v>
      </c>
      <c r="CI140">
        <v>1343.42</v>
      </c>
      <c r="CJ140">
        <v>2784.04</v>
      </c>
    </row>
    <row r="141" spans="1:88" s="137" customFormat="1">
      <c r="A141" s="136" t="s">
        <v>254</v>
      </c>
      <c r="B141" t="s">
        <v>259</v>
      </c>
      <c r="C141"/>
      <c r="D141" s="121">
        <v>44163</v>
      </c>
      <c r="E141" s="122">
        <v>0.67291666666666661</v>
      </c>
      <c r="F141">
        <v>2206</v>
      </c>
      <c r="G141" s="197">
        <v>1996.6999156967522</v>
      </c>
      <c r="H141" t="s">
        <v>175</v>
      </c>
      <c r="I141" s="196">
        <f t="shared" si="19"/>
        <v>230.41917027140522</v>
      </c>
      <c r="J141" s="197">
        <f t="shared" ref="J141:AE141" si="36">$G141*J93</f>
        <v>1359153.6326147793</v>
      </c>
      <c r="K141" s="197">
        <f t="shared" si="36"/>
        <v>1432831.8595039893</v>
      </c>
      <c r="L141" s="197">
        <f t="shared" si="36"/>
        <v>1483348.3673711172</v>
      </c>
      <c r="M141" s="196">
        <f t="shared" si="36"/>
        <v>3703.8783436174754</v>
      </c>
      <c r="N141" s="197">
        <f t="shared" si="36"/>
        <v>4073.2678280213745</v>
      </c>
      <c r="O141" s="197">
        <f t="shared" si="36"/>
        <v>57744.561561950075</v>
      </c>
      <c r="P141" s="197">
        <f t="shared" si="36"/>
        <v>80866.346585718464</v>
      </c>
      <c r="Q141" s="197">
        <f t="shared" si="36"/>
        <v>88753.311252720639</v>
      </c>
      <c r="R141" s="198">
        <f t="shared" si="36"/>
        <v>376377934.10883778</v>
      </c>
      <c r="S141" s="198">
        <f t="shared" si="36"/>
        <v>201467021.49380231</v>
      </c>
      <c r="T141" s="198">
        <f t="shared" si="36"/>
        <v>364996744.58936632</v>
      </c>
      <c r="U141" s="198">
        <f t="shared" si="36"/>
        <v>283132048.04579943</v>
      </c>
      <c r="V141" s="198">
        <f t="shared" si="36"/>
        <v>384963743.74633384</v>
      </c>
      <c r="W141" s="196">
        <f t="shared" si="36"/>
        <v>13.577559426737915</v>
      </c>
      <c r="X141" s="196">
        <f t="shared" si="36"/>
        <v>-14.575909384586291</v>
      </c>
      <c r="Y141" s="197">
        <f t="shared" si="36"/>
        <v>92487.14009507357</v>
      </c>
      <c r="Z141" s="196">
        <f t="shared" si="36"/>
        <v>1269.1024664168558</v>
      </c>
      <c r="AA141" s="197">
        <f t="shared" si="36"/>
        <v>136734.01022691361</v>
      </c>
      <c r="AB141" s="196">
        <f t="shared" si="36"/>
        <v>28.952148777602908</v>
      </c>
      <c r="AC141" s="197">
        <f t="shared" si="36"/>
        <v>5580.7762643724227</v>
      </c>
      <c r="AD141" s="196">
        <f t="shared" si="36"/>
        <v>-14.775579376155967</v>
      </c>
      <c r="AE141" s="197">
        <f t="shared" si="36"/>
        <v>166.72444296067883</v>
      </c>
      <c r="AF141" t="s">
        <v>309</v>
      </c>
      <c r="AG141" s="173">
        <v>2.4300000000000002</v>
      </c>
      <c r="AH141">
        <v>0.95</v>
      </c>
      <c r="AI141">
        <v>1.07</v>
      </c>
      <c r="AJ141">
        <v>1.46</v>
      </c>
      <c r="AK141" s="173">
        <v>26.09</v>
      </c>
      <c r="AL141">
        <v>2.77</v>
      </c>
      <c r="AM141">
        <v>14.31</v>
      </c>
      <c r="AN141">
        <v>1.67</v>
      </c>
      <c r="AO141">
        <v>4.43</v>
      </c>
      <c r="AP141" s="174">
        <v>4.66</v>
      </c>
      <c r="AQ141" s="174">
        <v>4.4000000000000004</v>
      </c>
      <c r="AR141" s="174">
        <v>0.4</v>
      </c>
      <c r="AS141" s="174">
        <v>0.96</v>
      </c>
      <c r="AT141" s="174">
        <v>0.7</v>
      </c>
      <c r="AU141" s="173">
        <v>63.52</v>
      </c>
      <c r="AV141" s="173">
        <v>32.020000000000003</v>
      </c>
      <c r="AW141">
        <v>0.54</v>
      </c>
      <c r="AX141" s="173">
        <v>8.16</v>
      </c>
      <c r="AY141">
        <v>0.96</v>
      </c>
      <c r="AZ141" s="173">
        <v>38.18</v>
      </c>
      <c r="BA141">
        <v>3.93</v>
      </c>
      <c r="BB141" s="173">
        <v>19.95</v>
      </c>
      <c r="BC141">
        <v>2.2200000000000002</v>
      </c>
      <c r="BD141" t="s">
        <v>311</v>
      </c>
      <c r="BE141">
        <v>4543.05</v>
      </c>
      <c r="BF141">
        <v>37760.44</v>
      </c>
      <c r="BG141">
        <v>13504900</v>
      </c>
      <c r="BH141">
        <v>2066852</v>
      </c>
      <c r="BI141">
        <v>32.22</v>
      </c>
      <c r="BJ141">
        <v>66726.38</v>
      </c>
      <c r="BK141">
        <v>5081.12</v>
      </c>
      <c r="BL141">
        <v>838.94</v>
      </c>
      <c r="BM141">
        <v>2175295</v>
      </c>
      <c r="BN141">
        <v>183073700</v>
      </c>
      <c r="BO141">
        <v>9924.84</v>
      </c>
      <c r="BP141">
        <v>8500599</v>
      </c>
      <c r="BQ141">
        <v>170220.2</v>
      </c>
      <c r="BR141">
        <v>136621800</v>
      </c>
      <c r="BS141">
        <v>18581.23</v>
      </c>
      <c r="BT141">
        <v>460170</v>
      </c>
      <c r="BU141">
        <v>5591738</v>
      </c>
      <c r="BV141">
        <v>4.07</v>
      </c>
      <c r="BW141">
        <v>1436.01</v>
      </c>
      <c r="BX141">
        <v>1292338</v>
      </c>
      <c r="BY141">
        <v>1970.16</v>
      </c>
      <c r="BZ141">
        <v>1820.51</v>
      </c>
      <c r="CA141">
        <v>17975.78</v>
      </c>
      <c r="CB141">
        <v>151971.6</v>
      </c>
      <c r="CC141">
        <v>1791949</v>
      </c>
      <c r="CD141">
        <v>153.34</v>
      </c>
      <c r="CE141">
        <v>1132693</v>
      </c>
      <c r="CF141">
        <v>72623</v>
      </c>
      <c r="CG141">
        <v>10395.370000000001</v>
      </c>
      <c r="CH141">
        <v>1422609</v>
      </c>
      <c r="CI141">
        <v>1162.29</v>
      </c>
      <c r="CJ141">
        <v>2327.65</v>
      </c>
    </row>
    <row r="142" spans="1:88" s="137" customFormat="1">
      <c r="A142" s="136" t="s">
        <v>300</v>
      </c>
      <c r="B142" t="s">
        <v>305</v>
      </c>
      <c r="C142"/>
      <c r="D142" s="121">
        <v>44163</v>
      </c>
      <c r="E142" s="122">
        <v>0.7729166666666667</v>
      </c>
      <c r="F142">
        <v>2507</v>
      </c>
      <c r="G142" s="197">
        <v>2012.9130850144934</v>
      </c>
      <c r="H142" t="s">
        <v>175</v>
      </c>
      <c r="I142" s="197">
        <f t="shared" si="19"/>
        <v>50966.959312566971</v>
      </c>
      <c r="J142" s="198">
        <f t="shared" ref="J142:AE142" si="37">$G142*J94</f>
        <v>35044816.810102329</v>
      </c>
      <c r="K142" s="198">
        <f t="shared" si="37"/>
        <v>33535131.996341459</v>
      </c>
      <c r="L142" s="198">
        <f t="shared" si="37"/>
        <v>33937714.613344356</v>
      </c>
      <c r="M142" s="198">
        <f t="shared" si="37"/>
        <v>33857198.089943781</v>
      </c>
      <c r="N142" s="198">
        <f t="shared" si="37"/>
        <v>30797570.200721748</v>
      </c>
      <c r="O142" s="198">
        <f t="shared" si="37"/>
        <v>27415876.2178974</v>
      </c>
      <c r="P142" s="197">
        <f t="shared" si="37"/>
        <v>280398.79274251894</v>
      </c>
      <c r="Q142" s="197">
        <f t="shared" si="37"/>
        <v>274360.0534874755</v>
      </c>
      <c r="R142" s="198">
        <f t="shared" si="37"/>
        <v>255036087.87133631</v>
      </c>
      <c r="S142" s="198">
        <f t="shared" si="37"/>
        <v>160006461.12780207</v>
      </c>
      <c r="T142" s="198">
        <f t="shared" si="37"/>
        <v>242354735.435745</v>
      </c>
      <c r="U142" s="198">
        <f t="shared" si="37"/>
        <v>216388156.63905805</v>
      </c>
      <c r="V142" s="198">
        <f t="shared" si="37"/>
        <v>251211553.00980878</v>
      </c>
      <c r="W142" s="197">
        <f t="shared" si="37"/>
        <v>38949.868195030453</v>
      </c>
      <c r="X142" s="197">
        <f t="shared" si="37"/>
        <v>34823.396370750736</v>
      </c>
      <c r="Y142" s="198">
        <f t="shared" si="37"/>
        <v>2882491.5377407544</v>
      </c>
      <c r="Z142" s="198">
        <f t="shared" si="37"/>
        <v>37983669.914223492</v>
      </c>
      <c r="AA142" s="197">
        <f t="shared" si="37"/>
        <v>1026786.9646658931</v>
      </c>
      <c r="AB142" s="197">
        <f t="shared" si="37"/>
        <v>9513.0272397784956</v>
      </c>
      <c r="AC142" s="197">
        <f t="shared" si="37"/>
        <v>9275.5034957467851</v>
      </c>
      <c r="AD142" s="197">
        <f t="shared" si="37"/>
        <v>1012.4952817622902</v>
      </c>
      <c r="AE142" s="197">
        <f t="shared" si="37"/>
        <v>180.35701241729862</v>
      </c>
      <c r="AF142" t="s">
        <v>309</v>
      </c>
      <c r="AG142">
        <v>0.81</v>
      </c>
      <c r="AH142" s="174">
        <v>11.01</v>
      </c>
      <c r="AI142" s="174">
        <v>0.02</v>
      </c>
      <c r="AJ142" s="174">
        <v>0.53</v>
      </c>
      <c r="AK142" s="174">
        <v>10.54</v>
      </c>
      <c r="AL142" s="174">
        <v>0.57999999999999996</v>
      </c>
      <c r="AM142" s="174">
        <v>8.8699999999999992</v>
      </c>
      <c r="AN142">
        <v>11.84</v>
      </c>
      <c r="AO142">
        <v>2.99</v>
      </c>
      <c r="AP142" s="174">
        <v>3.78</v>
      </c>
      <c r="AQ142" s="174">
        <v>10.47</v>
      </c>
      <c r="AR142" s="174">
        <v>0.23</v>
      </c>
      <c r="AS142" s="174">
        <v>10.91</v>
      </c>
      <c r="AT142" s="174">
        <v>0.44</v>
      </c>
      <c r="AU142">
        <v>9.77</v>
      </c>
      <c r="AV142">
        <v>0.36</v>
      </c>
      <c r="AW142" s="174">
        <v>0.51</v>
      </c>
      <c r="AX142" s="174">
        <v>2.46</v>
      </c>
      <c r="AY142">
        <v>0.28999999999999998</v>
      </c>
      <c r="AZ142">
        <v>1</v>
      </c>
      <c r="BA142">
        <v>3.39</v>
      </c>
      <c r="BB142">
        <v>0.36</v>
      </c>
      <c r="BC142">
        <v>5.26</v>
      </c>
      <c r="BD142" t="s">
        <v>311</v>
      </c>
      <c r="BE142">
        <v>472864.3</v>
      </c>
      <c r="BF142">
        <v>482318.9</v>
      </c>
      <c r="BG142">
        <v>159007300</v>
      </c>
      <c r="BH142">
        <v>23772020</v>
      </c>
      <c r="BI142">
        <v>89160.92</v>
      </c>
      <c r="BJ142">
        <v>185234600</v>
      </c>
      <c r="BK142">
        <v>1205567</v>
      </c>
      <c r="BL142">
        <v>1224.54</v>
      </c>
      <c r="BM142">
        <v>2192798</v>
      </c>
      <c r="BN142">
        <v>68729300</v>
      </c>
      <c r="BO142">
        <v>3908.44</v>
      </c>
      <c r="BP142">
        <v>2839687</v>
      </c>
      <c r="BQ142">
        <v>64413.18</v>
      </c>
      <c r="BR142">
        <v>44852050</v>
      </c>
      <c r="BS142">
        <v>9338.67</v>
      </c>
      <c r="BT142">
        <v>257478</v>
      </c>
      <c r="BU142">
        <v>2835369</v>
      </c>
      <c r="BV142">
        <v>3802.39</v>
      </c>
      <c r="BW142">
        <v>210126.9</v>
      </c>
      <c r="BX142">
        <v>20246060</v>
      </c>
      <c r="BY142">
        <v>27737970</v>
      </c>
      <c r="BZ142">
        <v>1070.06</v>
      </c>
      <c r="CA142">
        <v>10983.64</v>
      </c>
      <c r="CB142">
        <v>87420.55</v>
      </c>
      <c r="CC142">
        <v>7677453</v>
      </c>
      <c r="CD142">
        <v>10936.95</v>
      </c>
      <c r="CE142">
        <v>607509</v>
      </c>
      <c r="CF142">
        <v>31307.71</v>
      </c>
      <c r="CG142">
        <v>9178.9599999999991</v>
      </c>
      <c r="CH142">
        <v>793528.6</v>
      </c>
      <c r="CI142">
        <v>8785.7000000000007</v>
      </c>
      <c r="CJ142">
        <v>1389.35</v>
      </c>
    </row>
    <row r="143" spans="1:88" s="137" customFormat="1">
      <c r="A143" s="136" t="s">
        <v>256</v>
      </c>
      <c r="B143" t="s">
        <v>264</v>
      </c>
      <c r="C143"/>
      <c r="D143" s="121">
        <v>44163</v>
      </c>
      <c r="E143" s="122">
        <v>0.67708333333333337</v>
      </c>
      <c r="F143">
        <v>2207</v>
      </c>
      <c r="G143" s="197">
        <v>2010.3364708159504</v>
      </c>
      <c r="H143" t="s">
        <v>175</v>
      </c>
      <c r="I143" s="197">
        <f t="shared" si="19"/>
        <v>26858.095250101098</v>
      </c>
      <c r="J143" s="197">
        <f t="shared" ref="J143:AE143" si="38">$G143*J95</f>
        <v>20465225.272906374</v>
      </c>
      <c r="K143" s="197">
        <f t="shared" si="38"/>
        <v>20806982.472945087</v>
      </c>
      <c r="L143" s="197">
        <f t="shared" si="38"/>
        <v>21028119.484734841</v>
      </c>
      <c r="M143" s="198">
        <f t="shared" si="38"/>
        <v>14888551.902862929</v>
      </c>
      <c r="N143" s="198">
        <f t="shared" si="38"/>
        <v>14552825.712236665</v>
      </c>
      <c r="O143" s="198">
        <f t="shared" si="38"/>
        <v>14478443.262816476</v>
      </c>
      <c r="P143" s="197">
        <f t="shared" si="38"/>
        <v>206059.48825863493</v>
      </c>
      <c r="Q143" s="197">
        <f t="shared" si="38"/>
        <v>205054.32002322693</v>
      </c>
      <c r="R143" s="198">
        <f t="shared" si="38"/>
        <v>313612489.44728827</v>
      </c>
      <c r="S143" s="198">
        <f t="shared" si="38"/>
        <v>183282376.04429018</v>
      </c>
      <c r="T143" s="198">
        <f t="shared" si="38"/>
        <v>295117393.9157815</v>
      </c>
      <c r="U143" s="198">
        <f t="shared" si="38"/>
        <v>245261049.43954596</v>
      </c>
      <c r="V143" s="198">
        <f t="shared" si="38"/>
        <v>308787681.91732997</v>
      </c>
      <c r="W143" s="197">
        <f t="shared" si="38"/>
        <v>9760.1835658114396</v>
      </c>
      <c r="X143" s="197">
        <f t="shared" si="38"/>
        <v>9645.5943869749299</v>
      </c>
      <c r="Y143" s="198">
        <f t="shared" si="38"/>
        <v>3377365.2709707967</v>
      </c>
      <c r="Z143" s="198">
        <f t="shared" si="38"/>
        <v>20786879.108236928</v>
      </c>
      <c r="AA143" s="197">
        <f t="shared" si="38"/>
        <v>1277367.7935564548</v>
      </c>
      <c r="AB143" s="197">
        <f t="shared" si="38"/>
        <v>1816.3390013822111</v>
      </c>
      <c r="AC143" s="197">
        <f t="shared" si="38"/>
        <v>8417.2788033063844</v>
      </c>
      <c r="AD143" s="197">
        <f t="shared" si="38"/>
        <v>348.19027674532259</v>
      </c>
      <c r="AE143" s="197">
        <f t="shared" si="38"/>
        <v>114.58917883650918</v>
      </c>
      <c r="AF143" t="s">
        <v>309</v>
      </c>
      <c r="AG143">
        <v>0.57999999999999996</v>
      </c>
      <c r="AH143">
        <v>4.66</v>
      </c>
      <c r="AI143">
        <v>0.94</v>
      </c>
      <c r="AJ143">
        <v>0.89</v>
      </c>
      <c r="AK143" s="174">
        <v>3.51</v>
      </c>
      <c r="AL143" s="174">
        <v>0.92</v>
      </c>
      <c r="AM143" s="174">
        <v>7.9</v>
      </c>
      <c r="AN143">
        <v>3.28</v>
      </c>
      <c r="AO143">
        <v>2.72</v>
      </c>
      <c r="AP143" s="174">
        <v>2.77</v>
      </c>
      <c r="AQ143" s="174">
        <v>4.66</v>
      </c>
      <c r="AR143" s="174">
        <v>1.56</v>
      </c>
      <c r="AS143" s="174">
        <v>3.63</v>
      </c>
      <c r="AT143" s="174">
        <v>1.35</v>
      </c>
      <c r="AU143">
        <v>7.91</v>
      </c>
      <c r="AV143">
        <v>0.66</v>
      </c>
      <c r="AW143" s="174">
        <v>1</v>
      </c>
      <c r="AX143" s="174">
        <v>2.25</v>
      </c>
      <c r="AY143">
        <v>0.75</v>
      </c>
      <c r="AZ143">
        <v>1.74</v>
      </c>
      <c r="BA143">
        <v>2.16</v>
      </c>
      <c r="BB143">
        <v>5.41</v>
      </c>
      <c r="BC143">
        <v>4.67</v>
      </c>
      <c r="BD143" t="s">
        <v>311</v>
      </c>
      <c r="BE143">
        <v>356647</v>
      </c>
      <c r="BF143">
        <v>435874.6</v>
      </c>
      <c r="BG143">
        <v>141054700</v>
      </c>
      <c r="BH143">
        <v>21078290</v>
      </c>
      <c r="BI143">
        <v>60693.75</v>
      </c>
      <c r="BJ143">
        <v>125192800</v>
      </c>
      <c r="BK143">
        <v>907702.8</v>
      </c>
      <c r="BL143">
        <v>1430.12</v>
      </c>
      <c r="BM143">
        <v>2551440</v>
      </c>
      <c r="BN143">
        <v>120660200</v>
      </c>
      <c r="BO143">
        <v>6926.35</v>
      </c>
      <c r="BP143">
        <v>4944869</v>
      </c>
      <c r="BQ143">
        <v>113093</v>
      </c>
      <c r="BR143">
        <v>78881250</v>
      </c>
      <c r="BS143">
        <v>14357.19</v>
      </c>
      <c r="BT143">
        <v>367666.1</v>
      </c>
      <c r="BU143">
        <v>4051316</v>
      </c>
      <c r="BV143">
        <v>1474.54</v>
      </c>
      <c r="BW143">
        <v>84129.16</v>
      </c>
      <c r="BX143">
        <v>33938570</v>
      </c>
      <c r="BY143">
        <v>21725120</v>
      </c>
      <c r="BZ143">
        <v>1428.24</v>
      </c>
      <c r="CA143">
        <v>14858.67</v>
      </c>
      <c r="CB143">
        <v>117227.2</v>
      </c>
      <c r="CC143">
        <v>12822500</v>
      </c>
      <c r="CD143">
        <v>2972.94</v>
      </c>
      <c r="CE143">
        <v>847724.8</v>
      </c>
      <c r="CF143">
        <v>55965.11</v>
      </c>
      <c r="CG143">
        <v>11646.44</v>
      </c>
      <c r="CH143">
        <v>1120358</v>
      </c>
      <c r="CI143">
        <v>4981.3999999999996</v>
      </c>
      <c r="CJ143">
        <v>1273.4100000000001</v>
      </c>
    </row>
    <row r="144" spans="1:88" s="137" customFormat="1">
      <c r="A144" s="136" t="s">
        <v>262</v>
      </c>
      <c r="B144" t="s">
        <v>266</v>
      </c>
      <c r="C144"/>
      <c r="D144" s="121">
        <v>44163</v>
      </c>
      <c r="E144" s="122">
        <v>0.69236111111111109</v>
      </c>
      <c r="F144">
        <v>2401</v>
      </c>
      <c r="G144" s="197">
        <v>2006.8523742700656</v>
      </c>
      <c r="H144" t="s">
        <v>175</v>
      </c>
      <c r="I144" s="197">
        <f t="shared" si="19"/>
        <v>6201.1738364945022</v>
      </c>
      <c r="J144" s="198">
        <f t="shared" ref="J144:AE144" si="39">$G144*J96</f>
        <v>121474774.21456708</v>
      </c>
      <c r="K144" s="198">
        <f t="shared" si="39"/>
        <v>125588821.58182071</v>
      </c>
      <c r="L144" s="198">
        <f t="shared" si="39"/>
        <v>127354851.67117837</v>
      </c>
      <c r="M144" s="198">
        <f t="shared" si="39"/>
        <v>2867792.0428319238</v>
      </c>
      <c r="N144" s="198">
        <f t="shared" si="39"/>
        <v>2837689.2572178729</v>
      </c>
      <c r="O144" s="198">
        <f t="shared" si="39"/>
        <v>3106607.4753700616</v>
      </c>
      <c r="P144" s="197">
        <f t="shared" si="39"/>
        <v>2468428.420352181</v>
      </c>
      <c r="Q144" s="197">
        <f t="shared" si="39"/>
        <v>2476455.8298492609</v>
      </c>
      <c r="R144" s="198">
        <f t="shared" si="39"/>
        <v>238815432.53813782</v>
      </c>
      <c r="S144" s="198">
        <f t="shared" si="39"/>
        <v>129903554.18650135</v>
      </c>
      <c r="T144" s="198">
        <f t="shared" si="39"/>
        <v>224566780.68082035</v>
      </c>
      <c r="U144" s="198">
        <f t="shared" si="39"/>
        <v>178569724.26255044</v>
      </c>
      <c r="V144" s="198">
        <f t="shared" si="39"/>
        <v>235002413.02702469</v>
      </c>
      <c r="W144" s="197">
        <f t="shared" si="39"/>
        <v>9492.4117302974119</v>
      </c>
      <c r="X144" s="197">
        <f t="shared" si="39"/>
        <v>9805.4807006835417</v>
      </c>
      <c r="Y144" s="197">
        <f t="shared" si="39"/>
        <v>119106.6884129284</v>
      </c>
      <c r="Z144" s="198">
        <f t="shared" si="39"/>
        <v>2277777.4447965245</v>
      </c>
      <c r="AA144" s="197">
        <f t="shared" si="39"/>
        <v>107888.38364075872</v>
      </c>
      <c r="AB144" s="197">
        <f t="shared" si="39"/>
        <v>1244.8505277597217</v>
      </c>
      <c r="AC144" s="197">
        <f t="shared" si="39"/>
        <v>25346.54548703093</v>
      </c>
      <c r="AD144" s="197">
        <f t="shared" si="39"/>
        <v>1585.0120051984977</v>
      </c>
      <c r="AE144" s="197">
        <f t="shared" si="39"/>
        <v>309.45663611244413</v>
      </c>
      <c r="AF144" t="s">
        <v>309</v>
      </c>
      <c r="AG144">
        <v>1.06</v>
      </c>
      <c r="AH144" s="174">
        <v>2.0499999999999998</v>
      </c>
      <c r="AI144" s="174">
        <v>0.51</v>
      </c>
      <c r="AJ144" s="174">
        <v>0.92</v>
      </c>
      <c r="AK144" s="174">
        <v>2.5299999999999998</v>
      </c>
      <c r="AL144" s="174">
        <v>0.59</v>
      </c>
      <c r="AM144" s="174">
        <v>7.56</v>
      </c>
      <c r="AN144">
        <v>2.7</v>
      </c>
      <c r="AO144">
        <v>0.55000000000000004</v>
      </c>
      <c r="AP144" s="174">
        <v>3.18</v>
      </c>
      <c r="AQ144" s="174">
        <v>2.48</v>
      </c>
      <c r="AR144" s="174">
        <v>0.64</v>
      </c>
      <c r="AS144" s="174">
        <v>1.68</v>
      </c>
      <c r="AT144" s="174">
        <v>0.12</v>
      </c>
      <c r="AU144">
        <v>1.27</v>
      </c>
      <c r="AV144">
        <v>0.67</v>
      </c>
      <c r="AW144">
        <v>0.37</v>
      </c>
      <c r="AX144" s="174">
        <v>1.67</v>
      </c>
      <c r="AY144">
        <v>0.64</v>
      </c>
      <c r="AZ144">
        <v>1.66</v>
      </c>
      <c r="BA144">
        <v>1.24</v>
      </c>
      <c r="BB144">
        <v>1.17</v>
      </c>
      <c r="BC144">
        <v>0.6</v>
      </c>
      <c r="BD144" t="s">
        <v>311</v>
      </c>
      <c r="BE144">
        <v>97551.23</v>
      </c>
      <c r="BF144">
        <v>2609764</v>
      </c>
      <c r="BG144">
        <v>1007240000</v>
      </c>
      <c r="BH144">
        <v>150920100</v>
      </c>
      <c r="BI144">
        <v>11798.44</v>
      </c>
      <c r="BJ144">
        <v>28885870</v>
      </c>
      <c r="BK144">
        <v>201638</v>
      </c>
      <c r="BL144">
        <v>15746.76</v>
      </c>
      <c r="BM144">
        <v>25654790</v>
      </c>
      <c r="BN144">
        <v>94958860</v>
      </c>
      <c r="BO144">
        <v>4949.92</v>
      </c>
      <c r="BP144">
        <v>4450691</v>
      </c>
      <c r="BQ144">
        <v>83015.789999999994</v>
      </c>
      <c r="BR144">
        <v>71010500</v>
      </c>
      <c r="BS144">
        <v>14448.39</v>
      </c>
      <c r="BT144">
        <v>379358.5</v>
      </c>
      <c r="BU144">
        <v>4782380</v>
      </c>
      <c r="BV144">
        <v>1447.13</v>
      </c>
      <c r="BW144">
        <v>101113.8</v>
      </c>
      <c r="BX144">
        <v>1416163</v>
      </c>
      <c r="BY144">
        <v>2460282</v>
      </c>
      <c r="BZ144">
        <v>1474.91</v>
      </c>
      <c r="CA144">
        <v>15224.98</v>
      </c>
      <c r="CB144">
        <v>129214.6</v>
      </c>
      <c r="CC144">
        <v>1196125</v>
      </c>
      <c r="CD144">
        <v>2402.83</v>
      </c>
      <c r="CE144">
        <v>987598.3</v>
      </c>
      <c r="CF144">
        <v>51315.33</v>
      </c>
      <c r="CG144">
        <v>40863.97</v>
      </c>
      <c r="CH144">
        <v>1269986</v>
      </c>
      <c r="CI144">
        <v>21378.33</v>
      </c>
      <c r="CJ144">
        <v>3770.24</v>
      </c>
    </row>
    <row r="145" spans="1:88" s="137" customFormat="1">
      <c r="A145" s="136" t="s">
        <v>214</v>
      </c>
      <c r="B145" t="s">
        <v>221</v>
      </c>
      <c r="C145"/>
      <c r="D145" s="121">
        <v>44163</v>
      </c>
      <c r="E145" s="122">
        <v>0.59722222222222221</v>
      </c>
      <c r="F145">
        <v>2101</v>
      </c>
      <c r="G145" s="197">
        <v>2052.9195597986427</v>
      </c>
      <c r="H145" t="s">
        <v>175</v>
      </c>
      <c r="I145" s="197">
        <f t="shared" si="19"/>
        <v>3908.7588418566156</v>
      </c>
      <c r="J145" s="198">
        <f t="shared" ref="J145:AE145" si="40">$G145*J97</f>
        <v>111535119.68386026</v>
      </c>
      <c r="K145" s="198">
        <f t="shared" si="40"/>
        <v>116195247.08460318</v>
      </c>
      <c r="L145" s="198">
        <f t="shared" si="40"/>
        <v>117385940.42928639</v>
      </c>
      <c r="M145" s="197">
        <f t="shared" si="40"/>
        <v>599863.09537316335</v>
      </c>
      <c r="N145" s="197">
        <f t="shared" si="40"/>
        <v>611975.32077597547</v>
      </c>
      <c r="O145" s="197">
        <f t="shared" si="40"/>
        <v>989301.93586696591</v>
      </c>
      <c r="P145" s="197">
        <f t="shared" si="40"/>
        <v>1423905.0066763386</v>
      </c>
      <c r="Q145" s="197">
        <f t="shared" si="40"/>
        <v>1453877.6322493989</v>
      </c>
      <c r="R145" s="198">
        <f t="shared" si="40"/>
        <v>203978087.46159315</v>
      </c>
      <c r="S145" s="198">
        <f t="shared" si="40"/>
        <v>107265046.99947909</v>
      </c>
      <c r="T145" s="198">
        <f t="shared" si="40"/>
        <v>193672431.27140394</v>
      </c>
      <c r="U145" s="198">
        <f t="shared" si="40"/>
        <v>147789679.10990429</v>
      </c>
      <c r="V145" s="198">
        <f t="shared" si="40"/>
        <v>203177448.83327168</v>
      </c>
      <c r="W145" s="197">
        <f t="shared" si="40"/>
        <v>790.37403052247748</v>
      </c>
      <c r="X145" s="197">
        <f t="shared" si="40"/>
        <v>712.56837920610894</v>
      </c>
      <c r="Y145" s="197">
        <f t="shared" si="40"/>
        <v>99730.832215018061</v>
      </c>
      <c r="Z145" s="197">
        <f t="shared" si="40"/>
        <v>1144913.2384997031</v>
      </c>
      <c r="AA145" s="197">
        <f t="shared" si="40"/>
        <v>81849.902849171878</v>
      </c>
      <c r="AB145" s="197">
        <f t="shared" si="40"/>
        <v>633.12039224190141</v>
      </c>
      <c r="AC145" s="197">
        <f t="shared" si="40"/>
        <v>9929.9719107460351</v>
      </c>
      <c r="AD145" s="197">
        <f t="shared" si="40"/>
        <v>344.89048604617199</v>
      </c>
      <c r="AE145" s="197">
        <f t="shared" si="40"/>
        <v>156.63776241263645</v>
      </c>
      <c r="AF145" t="s">
        <v>309</v>
      </c>
      <c r="AG145">
        <v>0.19</v>
      </c>
      <c r="AH145" s="174">
        <v>2.12</v>
      </c>
      <c r="AI145" s="174">
        <v>1.03</v>
      </c>
      <c r="AJ145" s="174">
        <v>0.96</v>
      </c>
      <c r="AK145">
        <v>4.38</v>
      </c>
      <c r="AL145">
        <v>0.8</v>
      </c>
      <c r="AM145">
        <v>10.1</v>
      </c>
      <c r="AN145">
        <v>1.57</v>
      </c>
      <c r="AO145">
        <v>1.31</v>
      </c>
      <c r="AP145" s="174">
        <v>4.6100000000000003</v>
      </c>
      <c r="AQ145" s="174">
        <v>0.98</v>
      </c>
      <c r="AR145" s="174">
        <v>1.68</v>
      </c>
      <c r="AS145" s="174">
        <v>2.16</v>
      </c>
      <c r="AT145" s="174">
        <v>1.1599999999999999</v>
      </c>
      <c r="AU145">
        <v>10.28</v>
      </c>
      <c r="AV145">
        <v>1.17</v>
      </c>
      <c r="AW145">
        <v>0.86</v>
      </c>
      <c r="AX145">
        <v>0.79</v>
      </c>
      <c r="AY145">
        <v>1.1200000000000001</v>
      </c>
      <c r="AZ145">
        <v>3.65</v>
      </c>
      <c r="BA145">
        <v>1.75</v>
      </c>
      <c r="BB145">
        <v>2.13</v>
      </c>
      <c r="BC145">
        <v>0.99</v>
      </c>
      <c r="BD145" t="s">
        <v>311</v>
      </c>
      <c r="BE145">
        <v>107082</v>
      </c>
      <c r="BF145">
        <v>3756544</v>
      </c>
      <c r="BG145">
        <v>1620466000</v>
      </c>
      <c r="BH145">
        <v>241880500</v>
      </c>
      <c r="BI145">
        <v>3880.64</v>
      </c>
      <c r="BJ145">
        <v>10850460</v>
      </c>
      <c r="BK145">
        <v>101444.5</v>
      </c>
      <c r="BL145">
        <v>14341.93</v>
      </c>
      <c r="BM145">
        <v>26924600</v>
      </c>
      <c r="BN145">
        <v>127519500</v>
      </c>
      <c r="BO145">
        <v>6409.4</v>
      </c>
      <c r="BP145">
        <v>6675045</v>
      </c>
      <c r="BQ145">
        <v>107717.4</v>
      </c>
      <c r="BR145">
        <v>106703000</v>
      </c>
      <c r="BS145">
        <v>23169.279999999999</v>
      </c>
      <c r="BT145">
        <v>609255.6</v>
      </c>
      <c r="BU145">
        <v>8507308</v>
      </c>
      <c r="BV145">
        <v>190.37</v>
      </c>
      <c r="BW145">
        <v>15051.25</v>
      </c>
      <c r="BX145">
        <v>2062060</v>
      </c>
      <c r="BY145">
        <v>1942905</v>
      </c>
      <c r="BZ145">
        <v>2165.38</v>
      </c>
      <c r="CA145">
        <v>21855.52</v>
      </c>
      <c r="CB145">
        <v>229187.3</v>
      </c>
      <c r="CC145">
        <v>1573785</v>
      </c>
      <c r="CD145">
        <v>2089.0700000000002</v>
      </c>
      <c r="CE145">
        <v>1671800</v>
      </c>
      <c r="CF145">
        <v>100669.2</v>
      </c>
      <c r="CG145">
        <v>26516.43</v>
      </c>
      <c r="CH145">
        <v>2077136</v>
      </c>
      <c r="CI145">
        <v>9018.0499999999993</v>
      </c>
      <c r="CJ145">
        <v>3114.12</v>
      </c>
    </row>
    <row r="146" spans="1:88" s="137" customFormat="1">
      <c r="A146" s="136" t="s">
        <v>263</v>
      </c>
      <c r="B146" t="s">
        <v>268</v>
      </c>
      <c r="C146"/>
      <c r="D146" s="121">
        <v>44163</v>
      </c>
      <c r="E146" s="122">
        <v>0.69652777777777775</v>
      </c>
      <c r="F146">
        <v>2402</v>
      </c>
      <c r="G146" s="197">
        <v>2023.5600128351671</v>
      </c>
      <c r="H146" t="s">
        <v>175</v>
      </c>
      <c r="I146" s="197">
        <f t="shared" si="19"/>
        <v>6746.5490827924468</v>
      </c>
      <c r="J146" s="198">
        <f t="shared" ref="J146:AE146" si="41">$G146*J98</f>
        <v>106155958.27333286</v>
      </c>
      <c r="K146" s="198">
        <f t="shared" si="41"/>
        <v>111619570.30798781</v>
      </c>
      <c r="L146" s="198">
        <f t="shared" si="41"/>
        <v>112995591.11671573</v>
      </c>
      <c r="M146" s="198">
        <f t="shared" si="41"/>
        <v>8648695.494857505</v>
      </c>
      <c r="N146" s="198">
        <f t="shared" si="41"/>
        <v>8946158.8167442735</v>
      </c>
      <c r="O146" s="198">
        <f t="shared" si="41"/>
        <v>6408614.560648974</v>
      </c>
      <c r="P146" s="197">
        <f t="shared" si="41"/>
        <v>7126978.3652054584</v>
      </c>
      <c r="Q146" s="197">
        <f t="shared" si="41"/>
        <v>7266604.0060910853</v>
      </c>
      <c r="R146" s="198">
        <f t="shared" si="41"/>
        <v>225829297.43240464</v>
      </c>
      <c r="S146" s="198">
        <f t="shared" si="41"/>
        <v>118823443.95368101</v>
      </c>
      <c r="T146" s="198">
        <f t="shared" si="41"/>
        <v>216925633.37592992</v>
      </c>
      <c r="U146" s="198">
        <f t="shared" si="41"/>
        <v>168501842.26878437</v>
      </c>
      <c r="V146" s="198">
        <f t="shared" si="41"/>
        <v>226031653.43368816</v>
      </c>
      <c r="W146" s="197">
        <f t="shared" si="41"/>
        <v>31466.358199586848</v>
      </c>
      <c r="X146" s="197">
        <f t="shared" si="41"/>
        <v>32194.83980420751</v>
      </c>
      <c r="Y146" s="198">
        <f t="shared" si="41"/>
        <v>975760.63818911754</v>
      </c>
      <c r="Z146" s="198">
        <f t="shared" si="41"/>
        <v>11070896.830221198</v>
      </c>
      <c r="AA146" s="197">
        <f t="shared" si="41"/>
        <v>111052.97350439397</v>
      </c>
      <c r="AB146" s="196">
        <f t="shared" si="41"/>
        <v>389.13059046820263</v>
      </c>
      <c r="AC146" s="197">
        <f t="shared" si="41"/>
        <v>161439.61782398963</v>
      </c>
      <c r="AD146" s="197">
        <f t="shared" si="41"/>
        <v>3529.0886623845313</v>
      </c>
      <c r="AE146" s="197">
        <f t="shared" si="41"/>
        <v>3124.376659817498</v>
      </c>
      <c r="AF146" t="s">
        <v>309</v>
      </c>
      <c r="AG146">
        <v>1.05</v>
      </c>
      <c r="AH146" s="174">
        <v>2.2999999999999998</v>
      </c>
      <c r="AI146" s="174">
        <v>0.73</v>
      </c>
      <c r="AJ146" s="174">
        <v>0.8</v>
      </c>
      <c r="AK146" s="174">
        <v>2.97</v>
      </c>
      <c r="AL146" s="174">
        <v>1.06</v>
      </c>
      <c r="AM146" s="174">
        <v>6.9</v>
      </c>
      <c r="AN146">
        <v>3.18</v>
      </c>
      <c r="AO146">
        <v>0.89</v>
      </c>
      <c r="AP146" s="174">
        <v>3.07</v>
      </c>
      <c r="AQ146" s="174">
        <v>2.5499999999999998</v>
      </c>
      <c r="AR146" s="174">
        <v>1.19</v>
      </c>
      <c r="AS146" s="174">
        <v>2.41</v>
      </c>
      <c r="AT146" s="174">
        <v>0.84</v>
      </c>
      <c r="AU146">
        <v>2.86</v>
      </c>
      <c r="AV146">
        <v>1.1399999999999999</v>
      </c>
      <c r="AW146" s="174">
        <v>0.83</v>
      </c>
      <c r="AX146" s="174">
        <v>1.88</v>
      </c>
      <c r="AY146">
        <v>0.91</v>
      </c>
      <c r="AZ146" s="173">
        <v>3.6</v>
      </c>
      <c r="BA146">
        <v>1.1499999999999999</v>
      </c>
      <c r="BB146">
        <v>1.0900000000000001</v>
      </c>
      <c r="BC146">
        <v>0.92</v>
      </c>
      <c r="BD146" t="s">
        <v>311</v>
      </c>
      <c r="BE146">
        <v>99608.13</v>
      </c>
      <c r="BF146">
        <v>2459951</v>
      </c>
      <c r="BG146">
        <v>840284500</v>
      </c>
      <c r="BH146">
        <v>125705200</v>
      </c>
      <c r="BI146">
        <v>38349.629999999997</v>
      </c>
      <c r="BJ146">
        <v>85433780</v>
      </c>
      <c r="BK146">
        <v>432421.4</v>
      </c>
      <c r="BL146">
        <v>48761.08</v>
      </c>
      <c r="BM146">
        <v>68924220</v>
      </c>
      <c r="BN146">
        <v>93516250</v>
      </c>
      <c r="BO146">
        <v>4884.33</v>
      </c>
      <c r="BP146">
        <v>4036762</v>
      </c>
      <c r="BQ146">
        <v>84499.61</v>
      </c>
      <c r="BR146">
        <v>64110940</v>
      </c>
      <c r="BS146">
        <v>15717.11</v>
      </c>
      <c r="BT146">
        <v>398295.6</v>
      </c>
      <c r="BU146">
        <v>4526685</v>
      </c>
      <c r="BV146">
        <v>5170.24</v>
      </c>
      <c r="BW146">
        <v>308640.8</v>
      </c>
      <c r="BX146">
        <v>10883390</v>
      </c>
      <c r="BY146">
        <v>12450370</v>
      </c>
      <c r="BZ146">
        <v>1611.97</v>
      </c>
      <c r="CA146">
        <v>15726.31</v>
      </c>
      <c r="CB146">
        <v>125841.7</v>
      </c>
      <c r="CC146">
        <v>1189163</v>
      </c>
      <c r="CD146">
        <v>754.1</v>
      </c>
      <c r="CE146">
        <v>931113.9</v>
      </c>
      <c r="CF146">
        <v>49125.89</v>
      </c>
      <c r="CG146">
        <v>243265.5</v>
      </c>
      <c r="CH146">
        <v>1199370</v>
      </c>
      <c r="CI146">
        <v>43173.72</v>
      </c>
      <c r="CJ146">
        <v>34980.11</v>
      </c>
    </row>
    <row r="147" spans="1:88" s="137" customFormat="1">
      <c r="A147" s="136" t="s">
        <v>217</v>
      </c>
      <c r="B147" t="s">
        <v>223</v>
      </c>
      <c r="C147"/>
      <c r="D147" s="121">
        <v>44163</v>
      </c>
      <c r="E147" s="122">
        <v>0.60069444444444442</v>
      </c>
      <c r="F147">
        <v>2102</v>
      </c>
      <c r="G147" s="197">
        <v>2007.0265301905631</v>
      </c>
      <c r="H147" t="s">
        <v>175</v>
      </c>
      <c r="I147" s="197">
        <f t="shared" si="19"/>
        <v>4272.9594827757091</v>
      </c>
      <c r="J147" s="198">
        <f t="shared" ref="J147:AE147" si="42">$G147*J99</f>
        <v>107576622.01821418</v>
      </c>
      <c r="K147" s="198">
        <f t="shared" si="42"/>
        <v>112273064.0988601</v>
      </c>
      <c r="L147" s="198">
        <f t="shared" si="42"/>
        <v>113376928.69046491</v>
      </c>
      <c r="M147" s="198">
        <f t="shared" si="42"/>
        <v>2207729.1832096195</v>
      </c>
      <c r="N147" s="198">
        <f t="shared" si="42"/>
        <v>2253890.7934040022</v>
      </c>
      <c r="O147" s="198">
        <f t="shared" si="42"/>
        <v>2153539.4668944743</v>
      </c>
      <c r="P147" s="197">
        <f t="shared" si="42"/>
        <v>4128453.5726019884</v>
      </c>
      <c r="Q147" s="197">
        <f t="shared" si="42"/>
        <v>4178629.2358567524</v>
      </c>
      <c r="R147" s="198">
        <f t="shared" si="42"/>
        <v>211540596.28208536</v>
      </c>
      <c r="S147" s="198">
        <f t="shared" si="42"/>
        <v>110828004.9971229</v>
      </c>
      <c r="T147" s="198">
        <f t="shared" si="42"/>
        <v>203311787.50830403</v>
      </c>
      <c r="U147" s="198">
        <f t="shared" si="42"/>
        <v>156066382.98761818</v>
      </c>
      <c r="V147" s="198">
        <f t="shared" si="42"/>
        <v>212945514.85321873</v>
      </c>
      <c r="W147" s="197">
        <f t="shared" si="42"/>
        <v>7979.9374840376786</v>
      </c>
      <c r="X147" s="197">
        <f t="shared" si="42"/>
        <v>8415.4622410890297</v>
      </c>
      <c r="Y147" s="198">
        <f t="shared" si="42"/>
        <v>900753.50674952473</v>
      </c>
      <c r="Z147" s="198">
        <f t="shared" si="42"/>
        <v>8610143.8145175166</v>
      </c>
      <c r="AA147" s="197">
        <f t="shared" si="42"/>
        <v>89714.085899518177</v>
      </c>
      <c r="AB147" s="196">
        <f t="shared" si="42"/>
        <v>167.98812057695014</v>
      </c>
      <c r="AC147" s="197">
        <f t="shared" si="42"/>
        <v>46161.610194382949</v>
      </c>
      <c r="AD147" s="197">
        <f t="shared" si="42"/>
        <v>889.31345552743846</v>
      </c>
      <c r="AE147" s="197">
        <f t="shared" si="42"/>
        <v>1531.9633504944568</v>
      </c>
      <c r="AF147" t="s">
        <v>309</v>
      </c>
      <c r="AG147">
        <v>1.49</v>
      </c>
      <c r="AH147" s="174">
        <v>0.63</v>
      </c>
      <c r="AI147" s="174">
        <v>0.95</v>
      </c>
      <c r="AJ147" s="174">
        <v>0.92</v>
      </c>
      <c r="AK147" s="174">
        <v>1.67</v>
      </c>
      <c r="AL147" s="174">
        <v>1.08</v>
      </c>
      <c r="AM147" s="174">
        <v>7.76</v>
      </c>
      <c r="AN147">
        <v>1.06</v>
      </c>
      <c r="AO147">
        <v>0.64</v>
      </c>
      <c r="AP147" s="174">
        <v>2.77</v>
      </c>
      <c r="AQ147" s="174">
        <v>3.78</v>
      </c>
      <c r="AR147" s="174">
        <v>1.2</v>
      </c>
      <c r="AS147" s="174">
        <v>1.21</v>
      </c>
      <c r="AT147" s="174">
        <v>0.53</v>
      </c>
      <c r="AU147">
        <v>0.86</v>
      </c>
      <c r="AV147">
        <v>1.05</v>
      </c>
      <c r="AW147" s="174">
        <v>0.74</v>
      </c>
      <c r="AX147" s="174">
        <v>2.98</v>
      </c>
      <c r="AY147">
        <v>0.56000000000000005</v>
      </c>
      <c r="AZ147" s="173">
        <v>5.85</v>
      </c>
      <c r="BA147">
        <v>0.6</v>
      </c>
      <c r="BB147">
        <v>1.45</v>
      </c>
      <c r="BC147">
        <v>0.69</v>
      </c>
      <c r="BD147" t="s">
        <v>311</v>
      </c>
      <c r="BE147">
        <v>118036.9</v>
      </c>
      <c r="BF147">
        <v>4040440</v>
      </c>
      <c r="BG147">
        <v>1579497000</v>
      </c>
      <c r="BH147">
        <v>235703100</v>
      </c>
      <c r="BI147">
        <v>15881.29</v>
      </c>
      <c r="BJ147">
        <v>40248610</v>
      </c>
      <c r="BK147">
        <v>239615.7</v>
      </c>
      <c r="BL147">
        <v>45887.43</v>
      </c>
      <c r="BM147">
        <v>74785430</v>
      </c>
      <c r="BN147">
        <v>144004900</v>
      </c>
      <c r="BO147">
        <v>7382.14</v>
      </c>
      <c r="BP147">
        <v>7067010</v>
      </c>
      <c r="BQ147">
        <v>126836.8</v>
      </c>
      <c r="BR147">
        <v>112783000</v>
      </c>
      <c r="BS147">
        <v>25256.79</v>
      </c>
      <c r="BT147">
        <v>649048.30000000005</v>
      </c>
      <c r="BU147">
        <v>8390501</v>
      </c>
      <c r="BV147">
        <v>2126.85</v>
      </c>
      <c r="BW147">
        <v>152550.20000000001</v>
      </c>
      <c r="BX147">
        <v>18777000</v>
      </c>
      <c r="BY147">
        <v>15885940</v>
      </c>
      <c r="BZ147">
        <v>2277.9899999999998</v>
      </c>
      <c r="CA147">
        <v>23148.36</v>
      </c>
      <c r="CB147">
        <v>232744.4</v>
      </c>
      <c r="CC147">
        <v>1791641</v>
      </c>
      <c r="CD147">
        <v>646.32000000000005</v>
      </c>
      <c r="CE147">
        <v>1624344</v>
      </c>
      <c r="CF147">
        <v>98676.83</v>
      </c>
      <c r="CG147">
        <v>122383.2</v>
      </c>
      <c r="CH147">
        <v>2013930</v>
      </c>
      <c r="CI147">
        <v>19869.900000000001</v>
      </c>
      <c r="CJ147">
        <v>29101.26</v>
      </c>
    </row>
    <row r="148" spans="1:88" s="137" customFormat="1">
      <c r="A148" s="136" t="s">
        <v>265</v>
      </c>
      <c r="B148" t="s">
        <v>270</v>
      </c>
      <c r="C148"/>
      <c r="D148" s="121">
        <v>44163</v>
      </c>
      <c r="E148" s="122">
        <v>0.70000000000000007</v>
      </c>
      <c r="F148">
        <v>2403</v>
      </c>
      <c r="G148" s="197">
        <v>2014.1659306631536</v>
      </c>
      <c r="H148" t="s">
        <v>175</v>
      </c>
      <c r="I148" s="197">
        <f t="shared" si="19"/>
        <v>2604.3165483474577</v>
      </c>
      <c r="J148" s="198">
        <f t="shared" ref="J148:AE148" si="43">$G148*J100</f>
        <v>118835789.90912606</v>
      </c>
      <c r="K148" s="198">
        <f t="shared" si="43"/>
        <v>129390019.38580099</v>
      </c>
      <c r="L148" s="198">
        <f t="shared" si="43"/>
        <v>130779793.87795857</v>
      </c>
      <c r="M148" s="197">
        <f t="shared" si="43"/>
        <v>284803.06259576994</v>
      </c>
      <c r="N148" s="197">
        <f t="shared" si="43"/>
        <v>293866.80928375415</v>
      </c>
      <c r="O148" s="197">
        <f t="shared" si="43"/>
        <v>68340.650027400799</v>
      </c>
      <c r="P148" s="197">
        <f t="shared" si="43"/>
        <v>76075.047201147318</v>
      </c>
      <c r="Q148" s="197">
        <f t="shared" si="43"/>
        <v>80264.51233692668</v>
      </c>
      <c r="R148" s="198">
        <f t="shared" si="43"/>
        <v>232233331.80546162</v>
      </c>
      <c r="S148" s="198">
        <f t="shared" si="43"/>
        <v>122803696.79253247</v>
      </c>
      <c r="T148" s="198">
        <f t="shared" si="43"/>
        <v>221961085.55907953</v>
      </c>
      <c r="U148" s="198">
        <f t="shared" si="43"/>
        <v>171606937.29250067</v>
      </c>
      <c r="V148" s="198">
        <f t="shared" si="43"/>
        <v>233038998.17772686</v>
      </c>
      <c r="W148" s="197">
        <f t="shared" si="43"/>
        <v>899.72792122723069</v>
      </c>
      <c r="X148" s="197">
        <f t="shared" si="43"/>
        <v>914.63274911413805</v>
      </c>
      <c r="Y148" s="197">
        <f t="shared" si="43"/>
        <v>81614.003510470997</v>
      </c>
      <c r="Z148" s="197">
        <f t="shared" si="43"/>
        <v>1472959.5450939641</v>
      </c>
      <c r="AA148" s="197">
        <f t="shared" si="43"/>
        <v>106327.81947970788</v>
      </c>
      <c r="AB148" s="196">
        <f t="shared" si="43"/>
        <v>25.378490726355736</v>
      </c>
      <c r="AC148" s="197">
        <f t="shared" si="43"/>
        <v>4394.9100607070013</v>
      </c>
      <c r="AD148" s="196">
        <f t="shared" si="43"/>
        <v>36.05357015887045</v>
      </c>
      <c r="AE148" s="197">
        <f t="shared" si="43"/>
        <v>370.00228146282132</v>
      </c>
      <c r="AF148" t="s">
        <v>309</v>
      </c>
      <c r="AG148">
        <v>1.3</v>
      </c>
      <c r="AH148" s="174">
        <v>0.88</v>
      </c>
      <c r="AI148" s="174">
        <v>0.8</v>
      </c>
      <c r="AJ148" s="174">
        <v>0.59</v>
      </c>
      <c r="AK148">
        <v>7.4</v>
      </c>
      <c r="AL148">
        <v>1.05</v>
      </c>
      <c r="AM148">
        <v>7.22</v>
      </c>
      <c r="AN148">
        <v>4.75</v>
      </c>
      <c r="AO148">
        <v>7.01</v>
      </c>
      <c r="AP148" s="174">
        <v>3.8</v>
      </c>
      <c r="AQ148" s="174">
        <v>1.96</v>
      </c>
      <c r="AR148" s="174">
        <v>0.08</v>
      </c>
      <c r="AS148" s="174">
        <v>0.63</v>
      </c>
      <c r="AT148" s="174">
        <v>0.32</v>
      </c>
      <c r="AU148">
        <v>12.91</v>
      </c>
      <c r="AV148">
        <v>1.38</v>
      </c>
      <c r="AW148">
        <v>0.57999999999999996</v>
      </c>
      <c r="AX148">
        <v>0.41</v>
      </c>
      <c r="AY148">
        <v>0.72</v>
      </c>
      <c r="AZ148" s="173">
        <v>30.51</v>
      </c>
      <c r="BA148">
        <v>2.1</v>
      </c>
      <c r="BB148" s="173">
        <v>7.01</v>
      </c>
      <c r="BC148">
        <v>0.95</v>
      </c>
      <c r="BD148" t="s">
        <v>311</v>
      </c>
      <c r="BE148">
        <v>44289.1</v>
      </c>
      <c r="BF148">
        <v>2952313</v>
      </c>
      <c r="BG148">
        <v>1117488000</v>
      </c>
      <c r="BH148">
        <v>166896800</v>
      </c>
      <c r="BI148">
        <v>1364.56</v>
      </c>
      <c r="BJ148">
        <v>3236009</v>
      </c>
      <c r="BK148">
        <v>5391.21</v>
      </c>
      <c r="BL148">
        <v>716.71</v>
      </c>
      <c r="BM148">
        <v>1911209</v>
      </c>
      <c r="BN148">
        <v>103497900</v>
      </c>
      <c r="BO148">
        <v>5411.19</v>
      </c>
      <c r="BP148">
        <v>4738150</v>
      </c>
      <c r="BQ148">
        <v>92254.07</v>
      </c>
      <c r="BR148">
        <v>75803320</v>
      </c>
      <c r="BS148">
        <v>16765.330000000002</v>
      </c>
      <c r="BT148">
        <v>426634.3</v>
      </c>
      <c r="BU148">
        <v>5168932</v>
      </c>
      <c r="BV148">
        <v>159.63</v>
      </c>
      <c r="BW148">
        <v>11506.14</v>
      </c>
      <c r="BX148">
        <v>1045247</v>
      </c>
      <c r="BY148">
        <v>1784758</v>
      </c>
      <c r="BZ148">
        <v>1706.79</v>
      </c>
      <c r="CA148">
        <v>17147.599999999999</v>
      </c>
      <c r="CB148">
        <v>141481.9</v>
      </c>
      <c r="CC148">
        <v>1286056</v>
      </c>
      <c r="CD148">
        <v>135.19</v>
      </c>
      <c r="CE148">
        <v>1052551</v>
      </c>
      <c r="CF148">
        <v>56399.03</v>
      </c>
      <c r="CG148">
        <v>7551.24</v>
      </c>
      <c r="CH148">
        <v>1315983</v>
      </c>
      <c r="CI148">
        <v>1743.48</v>
      </c>
      <c r="CJ148">
        <v>4637.95</v>
      </c>
    </row>
    <row r="149" spans="1:88" s="137" customFormat="1">
      <c r="A149" s="136" t="s">
        <v>220</v>
      </c>
      <c r="B149" t="s">
        <v>225</v>
      </c>
      <c r="C149"/>
      <c r="D149" s="121">
        <v>44163</v>
      </c>
      <c r="E149" s="122">
        <v>0.60486111111111118</v>
      </c>
      <c r="F149">
        <v>2103</v>
      </c>
      <c r="G149" s="197">
        <v>1994.5999107913574</v>
      </c>
      <c r="H149" t="s">
        <v>175</v>
      </c>
      <c r="I149" s="197">
        <f t="shared" si="19"/>
        <v>2636.8610820661747</v>
      </c>
      <c r="J149" s="198">
        <f t="shared" ref="J149:AE149" si="44">$G149*J101</f>
        <v>119576264.65194188</v>
      </c>
      <c r="K149" s="198">
        <f t="shared" si="44"/>
        <v>125121252.40394185</v>
      </c>
      <c r="L149" s="198">
        <f t="shared" si="44"/>
        <v>126597256.33792746</v>
      </c>
      <c r="M149" s="196">
        <f t="shared" si="44"/>
        <v>1735.7008423706391</v>
      </c>
      <c r="N149" s="197">
        <f t="shared" si="44"/>
        <v>2820.3642738589792</v>
      </c>
      <c r="O149" s="197">
        <f t="shared" si="44"/>
        <v>19985.891106129398</v>
      </c>
      <c r="P149" s="197">
        <f t="shared" si="44"/>
        <v>56746.367462014117</v>
      </c>
      <c r="Q149" s="197">
        <f t="shared" si="44"/>
        <v>52717.275642215573</v>
      </c>
      <c r="R149" s="198">
        <f t="shared" si="44"/>
        <v>211627050.53496301</v>
      </c>
      <c r="S149" s="198">
        <f t="shared" si="44"/>
        <v>114111060.89637356</v>
      </c>
      <c r="T149" s="198">
        <f t="shared" si="44"/>
        <v>202252430.95424363</v>
      </c>
      <c r="U149" s="198">
        <f t="shared" si="44"/>
        <v>156955066.98017192</v>
      </c>
      <c r="V149" s="198">
        <f t="shared" si="44"/>
        <v>212823810.48143783</v>
      </c>
      <c r="W149" s="196">
        <f t="shared" si="44"/>
        <v>7.3800196699280223</v>
      </c>
      <c r="X149" s="196">
        <f t="shared" si="44"/>
        <v>-35.503878412086159</v>
      </c>
      <c r="Y149" s="197">
        <f t="shared" si="44"/>
        <v>74059.494687683109</v>
      </c>
      <c r="Z149" s="197">
        <f t="shared" si="44"/>
        <v>12228.892053061812</v>
      </c>
      <c r="AA149" s="197">
        <f t="shared" si="44"/>
        <v>88380.722047165051</v>
      </c>
      <c r="AB149" s="196">
        <f t="shared" si="44"/>
        <v>50.263917751942209</v>
      </c>
      <c r="AC149" s="197">
        <f t="shared" si="44"/>
        <v>3520.4688425467457</v>
      </c>
      <c r="AD149" s="196">
        <f t="shared" si="44"/>
        <v>-4.1886598126618502</v>
      </c>
      <c r="AE149" s="197">
        <f t="shared" si="44"/>
        <v>278.64560753755262</v>
      </c>
      <c r="AF149" t="s">
        <v>309</v>
      </c>
      <c r="AG149">
        <v>2.11</v>
      </c>
      <c r="AH149" s="174">
        <v>0.54</v>
      </c>
      <c r="AI149" s="174">
        <v>1.57</v>
      </c>
      <c r="AJ149" s="174">
        <v>1.37</v>
      </c>
      <c r="AK149" s="173">
        <v>88.03</v>
      </c>
      <c r="AL149">
        <v>99.86</v>
      </c>
      <c r="AM149">
        <v>21.23</v>
      </c>
      <c r="AN149">
        <v>4.7300000000000004</v>
      </c>
      <c r="AO149">
        <v>14.47</v>
      </c>
      <c r="AP149" s="174">
        <v>4.21</v>
      </c>
      <c r="AQ149" s="174">
        <v>3.14</v>
      </c>
      <c r="AR149" s="174">
        <v>1.1399999999999999</v>
      </c>
      <c r="AS149" s="174">
        <v>0.31</v>
      </c>
      <c r="AT149" s="174">
        <v>1.44</v>
      </c>
      <c r="AU149" s="173" t="s">
        <v>310</v>
      </c>
      <c r="AV149" s="173">
        <v>76.62</v>
      </c>
      <c r="AW149">
        <v>1.04</v>
      </c>
      <c r="AX149">
        <v>5.38</v>
      </c>
      <c r="AY149">
        <v>1.04</v>
      </c>
      <c r="AZ149" s="173">
        <v>6.66</v>
      </c>
      <c r="BA149">
        <v>1.43</v>
      </c>
      <c r="BB149" s="173">
        <v>63.88</v>
      </c>
      <c r="BC149">
        <v>2.13</v>
      </c>
      <c r="BD149" t="s">
        <v>311</v>
      </c>
      <c r="BE149">
        <v>78677.09</v>
      </c>
      <c r="BF149">
        <v>4746254</v>
      </c>
      <c r="BG149">
        <v>1896979000</v>
      </c>
      <c r="BH149">
        <v>283598500</v>
      </c>
      <c r="BI149">
        <v>31.11</v>
      </c>
      <c r="BJ149">
        <v>83456.820000000007</v>
      </c>
      <c r="BK149">
        <v>2911.85</v>
      </c>
      <c r="BL149">
        <v>916.73</v>
      </c>
      <c r="BM149">
        <v>2818230</v>
      </c>
      <c r="BN149">
        <v>144379800</v>
      </c>
      <c r="BO149">
        <v>8033.62</v>
      </c>
      <c r="BP149">
        <v>7580747</v>
      </c>
      <c r="BQ149">
        <v>134814.6</v>
      </c>
      <c r="BR149">
        <v>121487100</v>
      </c>
      <c r="BS149">
        <v>26525.35</v>
      </c>
      <c r="BT149">
        <v>645276.1</v>
      </c>
      <c r="BU149">
        <v>8985730</v>
      </c>
      <c r="BV149">
        <v>4.07</v>
      </c>
      <c r="BW149">
        <v>1906.11</v>
      </c>
      <c r="BX149">
        <v>1664966</v>
      </c>
      <c r="BY149">
        <v>23167.94</v>
      </c>
      <c r="BZ149">
        <v>2447.2800000000002</v>
      </c>
      <c r="CA149">
        <v>23396.720000000001</v>
      </c>
      <c r="CB149">
        <v>239357.3</v>
      </c>
      <c r="CC149">
        <v>1826485</v>
      </c>
      <c r="CD149">
        <v>303.33999999999997</v>
      </c>
      <c r="CE149">
        <v>1721959</v>
      </c>
      <c r="CF149">
        <v>102531.6</v>
      </c>
      <c r="CG149">
        <v>9999.5300000000007</v>
      </c>
      <c r="CH149">
        <v>2061051</v>
      </c>
      <c r="CI149">
        <v>1905.72</v>
      </c>
      <c r="CJ149">
        <v>5554.62</v>
      </c>
    </row>
    <row r="150" spans="1:88" s="137" customFormat="1">
      <c r="A150" s="136" t="s">
        <v>267</v>
      </c>
      <c r="B150" t="s">
        <v>272</v>
      </c>
      <c r="C150"/>
      <c r="D150" s="121">
        <v>44163</v>
      </c>
      <c r="E150" s="122">
        <v>0.70416666666666661</v>
      </c>
      <c r="F150">
        <v>2404</v>
      </c>
      <c r="G150" s="197">
        <v>2023.3144818270973</v>
      </c>
      <c r="H150" t="s">
        <v>175</v>
      </c>
      <c r="I150" s="197">
        <f t="shared" si="19"/>
        <v>3813.9477982440785</v>
      </c>
      <c r="J150" s="198">
        <f t="shared" ref="J150:AE150" si="45">$G150*J102</f>
        <v>124413607.48754822</v>
      </c>
      <c r="K150" s="198">
        <f t="shared" si="45"/>
        <v>132749663.15267585</v>
      </c>
      <c r="L150" s="198">
        <f t="shared" si="45"/>
        <v>134611112.4759568</v>
      </c>
      <c r="M150" s="197">
        <f t="shared" si="45"/>
        <v>348819.4166669916</v>
      </c>
      <c r="N150" s="197">
        <f t="shared" si="45"/>
        <v>360149.9777652233</v>
      </c>
      <c r="O150" s="197">
        <f t="shared" si="45"/>
        <v>236525.46292558769</v>
      </c>
      <c r="P150" s="197">
        <f t="shared" si="45"/>
        <v>98859.145582071971</v>
      </c>
      <c r="Q150" s="197">
        <f t="shared" si="45"/>
        <v>102238.08076672323</v>
      </c>
      <c r="R150" s="198">
        <f t="shared" si="45"/>
        <v>231062513.82465452</v>
      </c>
      <c r="S150" s="198">
        <f t="shared" si="45"/>
        <v>124514773.21163957</v>
      </c>
      <c r="T150" s="198">
        <f t="shared" si="45"/>
        <v>224790238.93099052</v>
      </c>
      <c r="U150" s="198">
        <f t="shared" si="45"/>
        <v>176756753.13241524</v>
      </c>
      <c r="V150" s="198">
        <f t="shared" si="45"/>
        <v>236930125.82195309</v>
      </c>
      <c r="W150" s="197">
        <f t="shared" si="45"/>
        <v>3445.704562551547</v>
      </c>
      <c r="X150" s="197">
        <f t="shared" si="45"/>
        <v>3569.1267459429996</v>
      </c>
      <c r="Y150" s="197">
        <f t="shared" si="45"/>
        <v>95723.008135239972</v>
      </c>
      <c r="Z150" s="197">
        <f t="shared" si="45"/>
        <v>320493.01392141223</v>
      </c>
      <c r="AA150" s="197">
        <f t="shared" si="45"/>
        <v>83603.354389095664</v>
      </c>
      <c r="AB150" s="196">
        <f t="shared" si="45"/>
        <v>37.835980810166724</v>
      </c>
      <c r="AC150" s="197">
        <f t="shared" si="45"/>
        <v>3435.5879901424109</v>
      </c>
      <c r="AD150" s="196">
        <f t="shared" si="45"/>
        <v>50.380530597494719</v>
      </c>
      <c r="AE150" s="197">
        <f t="shared" si="45"/>
        <v>262.62621974115723</v>
      </c>
      <c r="AF150" t="s">
        <v>309</v>
      </c>
      <c r="AG150">
        <v>1.48</v>
      </c>
      <c r="AH150" s="174">
        <v>0.57999999999999996</v>
      </c>
      <c r="AI150" s="174">
        <v>0.59</v>
      </c>
      <c r="AJ150" s="174">
        <v>1.03</v>
      </c>
      <c r="AK150">
        <v>4.04</v>
      </c>
      <c r="AL150">
        <v>1.01</v>
      </c>
      <c r="AM150">
        <v>15.31</v>
      </c>
      <c r="AN150">
        <v>4.51</v>
      </c>
      <c r="AO150">
        <v>8.19</v>
      </c>
      <c r="AP150" s="174">
        <v>5.7</v>
      </c>
      <c r="AQ150" s="174">
        <v>2.2999999999999998</v>
      </c>
      <c r="AR150" s="174">
        <v>1.24</v>
      </c>
      <c r="AS150" s="174">
        <v>2.11</v>
      </c>
      <c r="AT150" s="174">
        <v>1.06</v>
      </c>
      <c r="AU150">
        <v>3.52</v>
      </c>
      <c r="AV150">
        <v>0.83</v>
      </c>
      <c r="AW150">
        <v>0.71</v>
      </c>
      <c r="AX150">
        <v>3.79</v>
      </c>
      <c r="AY150">
        <v>0.82</v>
      </c>
      <c r="AZ150" s="173">
        <v>19.48</v>
      </c>
      <c r="BA150">
        <v>1.83</v>
      </c>
      <c r="BB150" s="173">
        <v>4.84</v>
      </c>
      <c r="BC150">
        <v>1.81</v>
      </c>
      <c r="BD150" t="s">
        <v>311</v>
      </c>
      <c r="BE150">
        <v>65566.3</v>
      </c>
      <c r="BF150">
        <v>3233364</v>
      </c>
      <c r="BG150">
        <v>1161853000</v>
      </c>
      <c r="BH150">
        <v>174090000</v>
      </c>
      <c r="BI150">
        <v>1746.84</v>
      </c>
      <c r="BJ150">
        <v>4013802</v>
      </c>
      <c r="BK150">
        <v>17519.759999999998</v>
      </c>
      <c r="BL150">
        <v>924.51</v>
      </c>
      <c r="BM150">
        <v>2180702</v>
      </c>
      <c r="BN150">
        <v>101343500</v>
      </c>
      <c r="BO150">
        <v>5740.22</v>
      </c>
      <c r="BP150">
        <v>4862476</v>
      </c>
      <c r="BQ150">
        <v>99394.1</v>
      </c>
      <c r="BR150">
        <v>78125460</v>
      </c>
      <c r="BS150">
        <v>17618.95</v>
      </c>
      <c r="BT150">
        <v>419086.8</v>
      </c>
      <c r="BU150">
        <v>5261714</v>
      </c>
      <c r="BV150">
        <v>636.32000000000005</v>
      </c>
      <c r="BW150">
        <v>41133.050000000003</v>
      </c>
      <c r="BX150">
        <v>1242246</v>
      </c>
      <c r="BY150">
        <v>377876.7</v>
      </c>
      <c r="BZ150">
        <v>1726.42</v>
      </c>
      <c r="CA150">
        <v>16639.78</v>
      </c>
      <c r="CB150">
        <v>141928.29999999999</v>
      </c>
      <c r="CC150">
        <v>1009954</v>
      </c>
      <c r="CD150">
        <v>161.47999999999999</v>
      </c>
      <c r="CE150">
        <v>1065422</v>
      </c>
      <c r="CF150">
        <v>56354.73</v>
      </c>
      <c r="CG150">
        <v>5954.85</v>
      </c>
      <c r="CH150">
        <v>1332647</v>
      </c>
      <c r="CI150">
        <v>1953.88</v>
      </c>
      <c r="CJ150">
        <v>3341.96</v>
      </c>
    </row>
    <row r="151" spans="1:88" s="137" customFormat="1">
      <c r="A151" s="136" t="s">
        <v>222</v>
      </c>
      <c r="B151" t="s">
        <v>227</v>
      </c>
      <c r="C151"/>
      <c r="D151" s="121">
        <v>44163</v>
      </c>
      <c r="E151" s="122">
        <v>0.60833333333333328</v>
      </c>
      <c r="F151">
        <v>2104</v>
      </c>
      <c r="G151" s="197">
        <v>1996.830144187993</v>
      </c>
      <c r="H151" t="s">
        <v>175</v>
      </c>
      <c r="I151" s="197">
        <f t="shared" si="19"/>
        <v>2014.8016154856848</v>
      </c>
      <c r="J151" s="198">
        <f t="shared" ref="J151:AE151" si="46">$G151*J103</f>
        <v>122785085.56611969</v>
      </c>
      <c r="K151" s="198">
        <f t="shared" si="46"/>
        <v>129035163.91742811</v>
      </c>
      <c r="L151" s="198">
        <f t="shared" si="46"/>
        <v>130572723.12845287</v>
      </c>
      <c r="M151" s="197">
        <f t="shared" si="46"/>
        <v>44768.931832694805</v>
      </c>
      <c r="N151" s="197">
        <f t="shared" si="46"/>
        <v>47005.381594185354</v>
      </c>
      <c r="O151" s="197">
        <f t="shared" si="46"/>
        <v>75400.306244538617</v>
      </c>
      <c r="P151" s="197">
        <f t="shared" si="46"/>
        <v>59305.855282383389</v>
      </c>
      <c r="Q151" s="197">
        <f t="shared" si="46"/>
        <v>65036.757796202932</v>
      </c>
      <c r="R151" s="198">
        <f t="shared" si="46"/>
        <v>214459557.48579046</v>
      </c>
      <c r="S151" s="198">
        <f t="shared" si="46"/>
        <v>114178747.64466944</v>
      </c>
      <c r="T151" s="198">
        <f t="shared" si="46"/>
        <v>205673504.85136327</v>
      </c>
      <c r="U151" s="198">
        <f t="shared" si="46"/>
        <v>159386982.10908559</v>
      </c>
      <c r="V151" s="198">
        <f t="shared" si="46"/>
        <v>216256704.61555964</v>
      </c>
      <c r="W151" s="197">
        <f t="shared" si="46"/>
        <v>1325.6955327264086</v>
      </c>
      <c r="X151" s="197">
        <f t="shared" si="46"/>
        <v>1422.5417947195263</v>
      </c>
      <c r="Y151" s="197">
        <f t="shared" si="46"/>
        <v>93771.143571068154</v>
      </c>
      <c r="Z151" s="197">
        <f t="shared" si="46"/>
        <v>35463.70336077876</v>
      </c>
      <c r="AA151" s="197">
        <f t="shared" si="46"/>
        <v>71845.948587883977</v>
      </c>
      <c r="AB151" s="196">
        <f t="shared" si="46"/>
        <v>55.312194994007406</v>
      </c>
      <c r="AC151" s="197">
        <f t="shared" si="46"/>
        <v>2490.0471898024275</v>
      </c>
      <c r="AD151" s="196">
        <f t="shared" si="46"/>
        <v>-6.1901734469827785</v>
      </c>
      <c r="AE151" s="197">
        <f t="shared" si="46"/>
        <v>211.06494624067088</v>
      </c>
      <c r="AF151" t="s">
        <v>309</v>
      </c>
      <c r="AG151">
        <v>2.52</v>
      </c>
      <c r="AH151" s="174">
        <v>0.98</v>
      </c>
      <c r="AI151" s="174">
        <v>3.03</v>
      </c>
      <c r="AJ151" s="174">
        <v>2.72</v>
      </c>
      <c r="AK151">
        <v>2.4300000000000002</v>
      </c>
      <c r="AL151">
        <v>3.02</v>
      </c>
      <c r="AM151">
        <v>13.66</v>
      </c>
      <c r="AN151">
        <v>2.73</v>
      </c>
      <c r="AO151">
        <v>15.26</v>
      </c>
      <c r="AP151" s="174">
        <v>4.84</v>
      </c>
      <c r="AQ151" s="174">
        <v>1.19</v>
      </c>
      <c r="AR151" s="174">
        <v>3.67</v>
      </c>
      <c r="AS151" s="174">
        <v>0.82</v>
      </c>
      <c r="AT151" s="174">
        <v>3.55</v>
      </c>
      <c r="AU151">
        <v>7.29</v>
      </c>
      <c r="AV151">
        <v>3.35</v>
      </c>
      <c r="AW151">
        <v>3.16</v>
      </c>
      <c r="AX151">
        <v>2.87</v>
      </c>
      <c r="AY151">
        <v>4</v>
      </c>
      <c r="AZ151" s="173">
        <v>6.02</v>
      </c>
      <c r="BA151">
        <v>2.79</v>
      </c>
      <c r="BB151" s="173">
        <v>44.99</v>
      </c>
      <c r="BC151">
        <v>3.5</v>
      </c>
      <c r="BD151" t="s">
        <v>311</v>
      </c>
      <c r="BE151">
        <v>58055.9</v>
      </c>
      <c r="BF151">
        <v>4901975</v>
      </c>
      <c r="BG151">
        <v>1884968000</v>
      </c>
      <c r="BH151">
        <v>281858600</v>
      </c>
      <c r="BI151">
        <v>360.02</v>
      </c>
      <c r="BJ151">
        <v>898774.8</v>
      </c>
      <c r="BK151">
        <v>9123.35</v>
      </c>
      <c r="BL151">
        <v>952.29</v>
      </c>
      <c r="BM151">
        <v>2938994</v>
      </c>
      <c r="BN151">
        <v>146957400</v>
      </c>
      <c r="BO151">
        <v>8085.85</v>
      </c>
      <c r="BP151">
        <v>7422187</v>
      </c>
      <c r="BQ151">
        <v>137704.9</v>
      </c>
      <c r="BR151">
        <v>119030400</v>
      </c>
      <c r="BS151">
        <v>26709.78</v>
      </c>
      <c r="BT151">
        <v>648657.4</v>
      </c>
      <c r="BU151">
        <v>8672078</v>
      </c>
      <c r="BV151">
        <v>377.05</v>
      </c>
      <c r="BW151">
        <v>28847.26</v>
      </c>
      <c r="BX151">
        <v>2030712</v>
      </c>
      <c r="BY151">
        <v>66082.02</v>
      </c>
      <c r="BZ151">
        <v>2423.1999999999998</v>
      </c>
      <c r="CA151">
        <v>23578.91</v>
      </c>
      <c r="CB151">
        <v>228652.6</v>
      </c>
      <c r="CC151">
        <v>1415704</v>
      </c>
      <c r="CD151">
        <v>307.04000000000002</v>
      </c>
      <c r="CE151">
        <v>1654931</v>
      </c>
      <c r="CF151">
        <v>98631</v>
      </c>
      <c r="CG151">
        <v>6798.61</v>
      </c>
      <c r="CH151">
        <v>1986379</v>
      </c>
      <c r="CI151">
        <v>1794.96</v>
      </c>
      <c r="CJ151">
        <v>4075.89</v>
      </c>
    </row>
    <row r="152" spans="1:88" s="137" customFormat="1">
      <c r="A152" s="136" t="s">
        <v>269</v>
      </c>
      <c r="B152" t="s">
        <v>274</v>
      </c>
      <c r="C152"/>
      <c r="D152" s="121">
        <v>44163</v>
      </c>
      <c r="E152" s="122">
        <v>0.70763888888888893</v>
      </c>
      <c r="F152">
        <v>2405</v>
      </c>
      <c r="G152" s="197">
        <v>2015.6675376295993</v>
      </c>
      <c r="H152" t="s">
        <v>175</v>
      </c>
      <c r="I152" s="197">
        <f t="shared" si="19"/>
        <v>1325.3014059914615</v>
      </c>
      <c r="J152" s="198">
        <f t="shared" ref="J152:AE152" si="47">$G152*J104</f>
        <v>126301727.90787069</v>
      </c>
      <c r="K152" s="198">
        <f t="shared" si="47"/>
        <v>143616312.05610895</v>
      </c>
      <c r="L152" s="198">
        <f t="shared" si="47"/>
        <v>145168376.06008375</v>
      </c>
      <c r="M152" s="197">
        <f t="shared" si="47"/>
        <v>525686.09381379955</v>
      </c>
      <c r="N152" s="197">
        <f t="shared" si="47"/>
        <v>583535.75214376906</v>
      </c>
      <c r="O152" s="197">
        <f t="shared" si="47"/>
        <v>430143.45253015653</v>
      </c>
      <c r="P152" s="197">
        <f t="shared" si="47"/>
        <v>341454.08087445411</v>
      </c>
      <c r="Q152" s="197">
        <f t="shared" si="47"/>
        <v>385194.06644101645</v>
      </c>
      <c r="R152" s="198">
        <f t="shared" si="47"/>
        <v>229181399.02848545</v>
      </c>
      <c r="S152" s="198">
        <f t="shared" si="47"/>
        <v>127954575.28872697</v>
      </c>
      <c r="T152" s="198">
        <f t="shared" si="47"/>
        <v>239662870.22415936</v>
      </c>
      <c r="U152" s="198">
        <f t="shared" si="47"/>
        <v>174314928.65420774</v>
      </c>
      <c r="V152" s="198">
        <f t="shared" si="47"/>
        <v>250749041.68112215</v>
      </c>
      <c r="W152" s="197">
        <f t="shared" si="47"/>
        <v>5500.7567101911764</v>
      </c>
      <c r="X152" s="197">
        <f t="shared" si="47"/>
        <v>5903.8902177170958</v>
      </c>
      <c r="Y152" s="197">
        <f t="shared" si="47"/>
        <v>98767.709343850365</v>
      </c>
      <c r="Z152" s="197">
        <f t="shared" si="47"/>
        <v>745595.42216918874</v>
      </c>
      <c r="AA152" s="197">
        <f t="shared" si="47"/>
        <v>146075.42645201707</v>
      </c>
      <c r="AB152" s="197">
        <f t="shared" si="47"/>
        <v>681.09406096504154</v>
      </c>
      <c r="AC152" s="197">
        <f t="shared" si="47"/>
        <v>28320.128903695873</v>
      </c>
      <c r="AD152" s="197">
        <f t="shared" si="47"/>
        <v>140.08889386525718</v>
      </c>
      <c r="AE152" s="197">
        <f t="shared" si="47"/>
        <v>629.69453875548686</v>
      </c>
      <c r="AF152" t="s">
        <v>309</v>
      </c>
      <c r="AG152">
        <v>12.12</v>
      </c>
      <c r="AH152" s="174">
        <v>1.1399999999999999</v>
      </c>
      <c r="AI152" s="174">
        <v>11.19</v>
      </c>
      <c r="AJ152" s="174">
        <v>11.67</v>
      </c>
      <c r="AK152">
        <v>1.36</v>
      </c>
      <c r="AL152">
        <v>12.29</v>
      </c>
      <c r="AM152">
        <v>11.49</v>
      </c>
      <c r="AN152">
        <v>3.85</v>
      </c>
      <c r="AO152">
        <v>14.13</v>
      </c>
      <c r="AP152" s="174">
        <v>4.9000000000000004</v>
      </c>
      <c r="AQ152" s="174">
        <v>2.41</v>
      </c>
      <c r="AR152" s="174">
        <v>11.49</v>
      </c>
      <c r="AS152" s="174">
        <v>0.68</v>
      </c>
      <c r="AT152" s="174">
        <v>11.22</v>
      </c>
      <c r="AU152">
        <v>2.16</v>
      </c>
      <c r="AV152">
        <v>11.35</v>
      </c>
      <c r="AW152">
        <v>11.17</v>
      </c>
      <c r="AX152">
        <v>2.5499999999999998</v>
      </c>
      <c r="AY152">
        <v>12.67</v>
      </c>
      <c r="AZ152">
        <v>12.73</v>
      </c>
      <c r="BA152">
        <v>11.34</v>
      </c>
      <c r="BB152">
        <v>9.86</v>
      </c>
      <c r="BC152">
        <v>10.89</v>
      </c>
      <c r="BD152" t="s">
        <v>311</v>
      </c>
      <c r="BE152">
        <v>20834.07</v>
      </c>
      <c r="BF152">
        <v>3121023</v>
      </c>
      <c r="BG152">
        <v>1140615000</v>
      </c>
      <c r="BH152">
        <v>170312300</v>
      </c>
      <c r="BI152">
        <v>2496.9699999999998</v>
      </c>
      <c r="BJ152">
        <v>5889589</v>
      </c>
      <c r="BK152">
        <v>29967.9</v>
      </c>
      <c r="BL152">
        <v>2643.67</v>
      </c>
      <c r="BM152">
        <v>4767531</v>
      </c>
      <c r="BN152">
        <v>96353730</v>
      </c>
      <c r="BO152">
        <v>5609.06</v>
      </c>
      <c r="BP152">
        <v>4702611</v>
      </c>
      <c r="BQ152">
        <v>93217.78</v>
      </c>
      <c r="BR152">
        <v>75020320</v>
      </c>
      <c r="BS152">
        <v>16690.05</v>
      </c>
      <c r="BT152">
        <v>401388.6</v>
      </c>
      <c r="BU152">
        <v>4792059</v>
      </c>
      <c r="BV152">
        <v>964.86</v>
      </c>
      <c r="BW152">
        <v>60839.92</v>
      </c>
      <c r="BX152">
        <v>1162943</v>
      </c>
      <c r="BY152">
        <v>847183</v>
      </c>
      <c r="BZ152">
        <v>1626.78</v>
      </c>
      <c r="CA152">
        <v>15883.98</v>
      </c>
      <c r="CB152">
        <v>128285</v>
      </c>
      <c r="CC152">
        <v>1585981</v>
      </c>
      <c r="CD152">
        <v>1310.08</v>
      </c>
      <c r="CE152">
        <v>969642.8</v>
      </c>
      <c r="CF152">
        <v>51273.41</v>
      </c>
      <c r="CG152">
        <v>44300.26</v>
      </c>
      <c r="CH152">
        <v>1213702</v>
      </c>
      <c r="CI152">
        <v>2854.05</v>
      </c>
      <c r="CJ152">
        <v>7169.16</v>
      </c>
    </row>
    <row r="153" spans="1:88" s="137" customFormat="1">
      <c r="A153" s="136" t="s">
        <v>224</v>
      </c>
      <c r="B153" t="s">
        <v>229</v>
      </c>
      <c r="C153"/>
      <c r="D153" s="121">
        <v>44163</v>
      </c>
      <c r="E153" s="122">
        <v>0.61249999999999993</v>
      </c>
      <c r="F153">
        <v>2105</v>
      </c>
      <c r="G153" s="197">
        <v>1999.751147680307</v>
      </c>
      <c r="H153" t="s">
        <v>175</v>
      </c>
      <c r="I153" s="197">
        <f t="shared" si="19"/>
        <v>736.70832280542515</v>
      </c>
      <c r="J153" s="198">
        <f t="shared" ref="J153:AE153" si="48">$G153*J105</f>
        <v>125404394.47103205</v>
      </c>
      <c r="K153" s="198">
        <f t="shared" si="48"/>
        <v>133183426.43550844</v>
      </c>
      <c r="L153" s="198">
        <f t="shared" si="48"/>
        <v>134863217.39955992</v>
      </c>
      <c r="M153" s="197">
        <f t="shared" si="48"/>
        <v>18511.6963740766</v>
      </c>
      <c r="N153" s="197">
        <f t="shared" si="48"/>
        <v>17271.850662514811</v>
      </c>
      <c r="O153" s="197">
        <f t="shared" si="48"/>
        <v>94468.244216417705</v>
      </c>
      <c r="P153" s="197">
        <f t="shared" si="48"/>
        <v>193855.87625612895</v>
      </c>
      <c r="Q153" s="197">
        <f t="shared" si="48"/>
        <v>196415.55772515974</v>
      </c>
      <c r="R153" s="198">
        <f t="shared" si="48"/>
        <v>218772775.5562256</v>
      </c>
      <c r="S153" s="198">
        <f t="shared" si="48"/>
        <v>113845832.83743988</v>
      </c>
      <c r="T153" s="198">
        <f t="shared" si="48"/>
        <v>208174094.47351995</v>
      </c>
      <c r="U153" s="198">
        <f t="shared" si="48"/>
        <v>161339922.59484717</v>
      </c>
      <c r="V153" s="198">
        <f t="shared" si="48"/>
        <v>219372700.90052968</v>
      </c>
      <c r="W153" s="197">
        <f t="shared" si="48"/>
        <v>60.392484659945275</v>
      </c>
      <c r="X153" s="196">
        <f t="shared" si="48"/>
        <v>13.198357574690027</v>
      </c>
      <c r="Y153" s="197">
        <f t="shared" si="48"/>
        <v>85009.42128788984</v>
      </c>
      <c r="Z153" s="196">
        <f t="shared" si="48"/>
        <v>1770.7796412709117</v>
      </c>
      <c r="AA153" s="197">
        <f t="shared" si="48"/>
        <v>117345.39734588041</v>
      </c>
      <c r="AB153" s="196">
        <f t="shared" si="48"/>
        <v>94.18827905574247</v>
      </c>
      <c r="AC153" s="197">
        <f t="shared" si="48"/>
        <v>23937.021237733275</v>
      </c>
      <c r="AD153" s="196">
        <f t="shared" si="48"/>
        <v>-8.3989548202572895</v>
      </c>
      <c r="AE153" s="197">
        <f t="shared" si="48"/>
        <v>371.35378812423301</v>
      </c>
      <c r="AF153" t="s">
        <v>309</v>
      </c>
      <c r="AG153">
        <v>1.1100000000000001</v>
      </c>
      <c r="AH153" s="174">
        <v>1.25</v>
      </c>
      <c r="AI153" s="174">
        <v>0.96</v>
      </c>
      <c r="AJ153" s="174">
        <v>0.68</v>
      </c>
      <c r="AK153">
        <v>29.63</v>
      </c>
      <c r="AL153">
        <v>1.1299999999999999</v>
      </c>
      <c r="AM153">
        <v>13.59</v>
      </c>
      <c r="AN153">
        <v>2.09</v>
      </c>
      <c r="AO153">
        <v>1.76</v>
      </c>
      <c r="AP153" s="174">
        <v>5.54</v>
      </c>
      <c r="AQ153" s="174">
        <v>3.41</v>
      </c>
      <c r="AR153" s="174">
        <v>0.79</v>
      </c>
      <c r="AS153" s="174">
        <v>1.41</v>
      </c>
      <c r="AT153" s="174">
        <v>0.53</v>
      </c>
      <c r="AU153">
        <v>38.67</v>
      </c>
      <c r="AV153" s="173">
        <v>49.08</v>
      </c>
      <c r="AW153">
        <v>1.19</v>
      </c>
      <c r="AX153" s="173">
        <v>2.3199999999999998</v>
      </c>
      <c r="AY153">
        <v>0.31</v>
      </c>
      <c r="AZ153" s="173">
        <v>9.18</v>
      </c>
      <c r="BA153">
        <v>0.42</v>
      </c>
      <c r="BB153" s="173">
        <v>49.99</v>
      </c>
      <c r="BC153">
        <v>0.7</v>
      </c>
      <c r="BD153" t="s">
        <v>311</v>
      </c>
      <c r="BE153">
        <v>21115.54</v>
      </c>
      <c r="BF153">
        <v>4948729</v>
      </c>
      <c r="BG153">
        <v>1909294000</v>
      </c>
      <c r="BH153">
        <v>285646700</v>
      </c>
      <c r="BI153">
        <v>157.78</v>
      </c>
      <c r="BJ153">
        <v>341518.6</v>
      </c>
      <c r="BK153">
        <v>11014.83</v>
      </c>
      <c r="BL153">
        <v>2504.75</v>
      </c>
      <c r="BM153">
        <v>5229387</v>
      </c>
      <c r="BN153">
        <v>146342400</v>
      </c>
      <c r="BO153">
        <v>7968</v>
      </c>
      <c r="BP153">
        <v>7376842</v>
      </c>
      <c r="BQ153">
        <v>137779.6</v>
      </c>
      <c r="BR153">
        <v>118489600</v>
      </c>
      <c r="BS153">
        <v>26440.74</v>
      </c>
      <c r="BT153">
        <v>632493.19999999995</v>
      </c>
      <c r="BU153">
        <v>8518077</v>
      </c>
      <c r="BV153">
        <v>18.89</v>
      </c>
      <c r="BW153">
        <v>2690.65</v>
      </c>
      <c r="BX153">
        <v>1806923</v>
      </c>
      <c r="BY153">
        <v>3599.03</v>
      </c>
      <c r="BZ153">
        <v>2447.2800000000002</v>
      </c>
      <c r="CA153">
        <v>23064.47</v>
      </c>
      <c r="CB153">
        <v>226483.6</v>
      </c>
      <c r="CC153">
        <v>2288354</v>
      </c>
      <c r="CD153">
        <v>421.12</v>
      </c>
      <c r="CE153">
        <v>1625789</v>
      </c>
      <c r="CF153">
        <v>97056.93</v>
      </c>
      <c r="CG153">
        <v>63781.18</v>
      </c>
      <c r="CH153">
        <v>1964784</v>
      </c>
      <c r="CI153">
        <v>1730.51</v>
      </c>
      <c r="CJ153">
        <v>6999.79</v>
      </c>
    </row>
    <row r="154" spans="1:88" s="137" customFormat="1">
      <c r="A154" s="136" t="s">
        <v>271</v>
      </c>
      <c r="B154" t="s">
        <v>276</v>
      </c>
      <c r="C154"/>
      <c r="D154" s="121">
        <v>44163</v>
      </c>
      <c r="E154" s="122">
        <v>0.71180555555555547</v>
      </c>
      <c r="F154">
        <v>2406</v>
      </c>
      <c r="G154" s="197">
        <v>2006.8134737230953</v>
      </c>
      <c r="H154" t="s">
        <v>175</v>
      </c>
      <c r="I154" s="197">
        <f t="shared" si="19"/>
        <v>810.15059934201361</v>
      </c>
      <c r="J154" s="197">
        <f t="shared" ref="J154:AE154" si="49">$G154*J106</f>
        <v>23419513.238348521</v>
      </c>
      <c r="K154" s="198">
        <f t="shared" si="49"/>
        <v>24924623.343640845</v>
      </c>
      <c r="L154" s="198">
        <f t="shared" si="49"/>
        <v>25105236.556275923</v>
      </c>
      <c r="M154" s="198">
        <f t="shared" si="49"/>
        <v>2048956.5566712802</v>
      </c>
      <c r="N154" s="198">
        <f t="shared" si="49"/>
        <v>2083072.3857245729</v>
      </c>
      <c r="O154" s="197">
        <f t="shared" si="49"/>
        <v>1848275.2092989706</v>
      </c>
      <c r="P154" s="197">
        <f t="shared" si="49"/>
        <v>1725658.9060544895</v>
      </c>
      <c r="Q154" s="197">
        <f t="shared" si="49"/>
        <v>1763386.9993604838</v>
      </c>
      <c r="R154" s="198">
        <f t="shared" si="49"/>
        <v>374672075.54410189</v>
      </c>
      <c r="S154" s="198">
        <f t="shared" si="49"/>
        <v>208106557.22508499</v>
      </c>
      <c r="T154" s="198">
        <f t="shared" si="49"/>
        <v>351393039.248914</v>
      </c>
      <c r="U154" s="198">
        <f t="shared" si="49"/>
        <v>281355249.01597798</v>
      </c>
      <c r="V154" s="198">
        <f t="shared" si="49"/>
        <v>370457767.24928337</v>
      </c>
      <c r="W154" s="197">
        <f t="shared" si="49"/>
        <v>3010.2202105846427</v>
      </c>
      <c r="X154" s="197">
        <f t="shared" si="49"/>
        <v>2937.9749255306115</v>
      </c>
      <c r="Y154" s="198">
        <f t="shared" si="49"/>
        <v>796905.63041544124</v>
      </c>
      <c r="Z154" s="198">
        <f t="shared" si="49"/>
        <v>4898631.6893580751</v>
      </c>
      <c r="AA154" s="197">
        <f t="shared" si="49"/>
        <v>447519.40464025026</v>
      </c>
      <c r="AB154" s="196">
        <f t="shared" si="49"/>
        <v>449.52621811397336</v>
      </c>
      <c r="AC154" s="197">
        <f t="shared" si="49"/>
        <v>52638.717415756793</v>
      </c>
      <c r="AD154" s="197">
        <f t="shared" si="49"/>
        <v>1490.6610482815151</v>
      </c>
      <c r="AE154" s="197">
        <f t="shared" si="49"/>
        <v>185.22888362464167</v>
      </c>
      <c r="AF154" t="s">
        <v>309</v>
      </c>
      <c r="AG154">
        <v>1.83</v>
      </c>
      <c r="AH154">
        <v>1.28</v>
      </c>
      <c r="AI154" s="174">
        <v>0.61</v>
      </c>
      <c r="AJ154" s="174">
        <v>0.63</v>
      </c>
      <c r="AK154" s="174">
        <v>3.54</v>
      </c>
      <c r="AL154" s="174">
        <v>0.56999999999999995</v>
      </c>
      <c r="AM154">
        <v>7.95</v>
      </c>
      <c r="AN154">
        <v>1.1499999999999999</v>
      </c>
      <c r="AO154">
        <v>0.65</v>
      </c>
      <c r="AP154" s="174">
        <v>3.05</v>
      </c>
      <c r="AQ154" s="174">
        <v>0.69</v>
      </c>
      <c r="AR154" s="174">
        <v>0.63</v>
      </c>
      <c r="AS154" s="174">
        <v>0.84</v>
      </c>
      <c r="AT154" s="174">
        <v>0.7</v>
      </c>
      <c r="AU154">
        <v>4.43</v>
      </c>
      <c r="AV154">
        <v>0.37</v>
      </c>
      <c r="AW154" s="174">
        <v>0.32</v>
      </c>
      <c r="AX154" s="174">
        <v>2.87</v>
      </c>
      <c r="AY154">
        <v>0.56000000000000005</v>
      </c>
      <c r="AZ154" s="173">
        <v>2.86</v>
      </c>
      <c r="BA154">
        <v>0.86</v>
      </c>
      <c r="BB154">
        <v>0.65</v>
      </c>
      <c r="BC154">
        <v>2.46</v>
      </c>
      <c r="BD154" t="s">
        <v>311</v>
      </c>
      <c r="BE154">
        <v>11468.12</v>
      </c>
      <c r="BF154">
        <v>514656.4</v>
      </c>
      <c r="BG154">
        <v>176821900</v>
      </c>
      <c r="BH154">
        <v>26308250</v>
      </c>
      <c r="BI154">
        <v>8622.81</v>
      </c>
      <c r="BJ154">
        <v>18747020</v>
      </c>
      <c r="BK154">
        <v>119291.3</v>
      </c>
      <c r="BL154">
        <v>11302.49</v>
      </c>
      <c r="BM154">
        <v>16407180</v>
      </c>
      <c r="BN154">
        <v>147910400</v>
      </c>
      <c r="BO154">
        <v>8109.19</v>
      </c>
      <c r="BP154">
        <v>6161752</v>
      </c>
      <c r="BQ154">
        <v>133745</v>
      </c>
      <c r="BR154">
        <v>98990970</v>
      </c>
      <c r="BS154">
        <v>14771.67</v>
      </c>
      <c r="BT154">
        <v>376343.5</v>
      </c>
      <c r="BU154">
        <v>4229981</v>
      </c>
      <c r="BV154">
        <v>470.01</v>
      </c>
      <c r="BW154">
        <v>27657.599999999999</v>
      </c>
      <c r="BX154">
        <v>8376056</v>
      </c>
      <c r="BY154">
        <v>5242563</v>
      </c>
      <c r="BZ154">
        <v>1480.83</v>
      </c>
      <c r="CA154">
        <v>14900.93</v>
      </c>
      <c r="CB154">
        <v>115062.5</v>
      </c>
      <c r="CC154">
        <v>4418516</v>
      </c>
      <c r="CD154">
        <v>818.18</v>
      </c>
      <c r="CE154">
        <v>879398</v>
      </c>
      <c r="CF154">
        <v>48395.95</v>
      </c>
      <c r="CG154">
        <v>75563.06</v>
      </c>
      <c r="CH154">
        <v>1132103</v>
      </c>
      <c r="CI154">
        <v>17989.82</v>
      </c>
      <c r="CJ154">
        <v>2039.45</v>
      </c>
    </row>
    <row r="155" spans="1:88" s="137" customFormat="1">
      <c r="A155" s="136" t="s">
        <v>226</v>
      </c>
      <c r="B155" t="s">
        <v>231</v>
      </c>
      <c r="C155"/>
      <c r="D155" s="121">
        <v>44163</v>
      </c>
      <c r="E155" s="122">
        <v>0.61597222222222225</v>
      </c>
      <c r="F155">
        <v>2106</v>
      </c>
      <c r="G155" s="197">
        <v>1971.161230304828</v>
      </c>
      <c r="H155" t="s">
        <v>175</v>
      </c>
      <c r="I155" s="197">
        <f t="shared" si="19"/>
        <v>481.35757244043901</v>
      </c>
      <c r="J155" s="197">
        <f t="shared" ref="J155:AE155" si="50">$G155*J107</f>
        <v>15810684.228275025</v>
      </c>
      <c r="K155" s="197">
        <f t="shared" si="50"/>
        <v>16226599.247869344</v>
      </c>
      <c r="L155" s="197">
        <f t="shared" si="50"/>
        <v>16323186.148154281</v>
      </c>
      <c r="M155" s="197">
        <f t="shared" si="50"/>
        <v>192385.33607775121</v>
      </c>
      <c r="N155" s="197">
        <f t="shared" si="50"/>
        <v>192878.1263853274</v>
      </c>
      <c r="O155" s="197">
        <f t="shared" si="50"/>
        <v>354217.67308577755</v>
      </c>
      <c r="P155" s="197">
        <f t="shared" si="50"/>
        <v>933344.84254933603</v>
      </c>
      <c r="Q155" s="197">
        <f t="shared" si="50"/>
        <v>916195.73984568403</v>
      </c>
      <c r="R155" s="198">
        <f t="shared" si="50"/>
        <v>361313853.51487499</v>
      </c>
      <c r="S155" s="198">
        <f t="shared" si="50"/>
        <v>192996396.05914572</v>
      </c>
      <c r="T155" s="198">
        <f t="shared" si="50"/>
        <v>336871454.25909513</v>
      </c>
      <c r="U155" s="198">
        <f t="shared" si="50"/>
        <v>268472159.56751758</v>
      </c>
      <c r="V155" s="198">
        <f t="shared" si="50"/>
        <v>355203253.70093</v>
      </c>
      <c r="W155" s="197">
        <f t="shared" si="50"/>
        <v>302.96748109785204</v>
      </c>
      <c r="X155" s="197">
        <f t="shared" si="50"/>
        <v>261.96732750751164</v>
      </c>
      <c r="Y155" s="198">
        <f t="shared" si="50"/>
        <v>651468.78661574563</v>
      </c>
      <c r="Z155" s="198">
        <f t="shared" si="50"/>
        <v>1965247.7466139134</v>
      </c>
      <c r="AA155" s="197">
        <f t="shared" si="50"/>
        <v>399948.61362884962</v>
      </c>
      <c r="AB155" s="196">
        <f t="shared" si="50"/>
        <v>242.64994745052434</v>
      </c>
      <c r="AC155" s="197">
        <f t="shared" si="50"/>
        <v>18310.116668301547</v>
      </c>
      <c r="AD155" s="197">
        <f t="shared" si="50"/>
        <v>177.60162685046501</v>
      </c>
      <c r="AE155" s="197">
        <f t="shared" si="50"/>
        <v>120.83218341768595</v>
      </c>
      <c r="AF155" t="s">
        <v>309</v>
      </c>
      <c r="AG155">
        <v>1.04</v>
      </c>
      <c r="AH155">
        <v>0.74</v>
      </c>
      <c r="AI155">
        <v>0.78</v>
      </c>
      <c r="AJ155">
        <v>0.64</v>
      </c>
      <c r="AK155">
        <v>6.85</v>
      </c>
      <c r="AL155">
        <v>0.21</v>
      </c>
      <c r="AM155">
        <v>9.49</v>
      </c>
      <c r="AN155">
        <v>1.49</v>
      </c>
      <c r="AO155">
        <v>1.06</v>
      </c>
      <c r="AP155" s="174">
        <v>4.45</v>
      </c>
      <c r="AQ155" s="174">
        <v>1.88</v>
      </c>
      <c r="AR155" s="174">
        <v>0.92</v>
      </c>
      <c r="AS155" s="174">
        <v>0.95</v>
      </c>
      <c r="AT155" s="174">
        <v>0.65</v>
      </c>
      <c r="AU155">
        <v>10.33</v>
      </c>
      <c r="AV155">
        <v>1.52</v>
      </c>
      <c r="AW155" s="174">
        <v>0.55000000000000004</v>
      </c>
      <c r="AX155" s="174">
        <v>2.4500000000000002</v>
      </c>
      <c r="AY155">
        <v>0.39</v>
      </c>
      <c r="AZ155" s="173">
        <v>0.99</v>
      </c>
      <c r="BA155">
        <v>1.18</v>
      </c>
      <c r="BB155">
        <v>2.57</v>
      </c>
      <c r="BC155">
        <v>2.46</v>
      </c>
      <c r="BD155" t="s">
        <v>311</v>
      </c>
      <c r="BE155">
        <v>12778.13</v>
      </c>
      <c r="BF155">
        <v>588875.30000000005</v>
      </c>
      <c r="BG155">
        <v>213130300</v>
      </c>
      <c r="BH155">
        <v>31682950</v>
      </c>
      <c r="BI155">
        <v>1387.89</v>
      </c>
      <c r="BJ155">
        <v>3238272</v>
      </c>
      <c r="BK155">
        <v>39554.93</v>
      </c>
      <c r="BL155">
        <v>10469.65</v>
      </c>
      <c r="BM155">
        <v>16519340</v>
      </c>
      <c r="BN155">
        <v>243296500</v>
      </c>
      <c r="BO155">
        <v>12749.34</v>
      </c>
      <c r="BP155">
        <v>10935750</v>
      </c>
      <c r="BQ155">
        <v>216364.2</v>
      </c>
      <c r="BR155">
        <v>175706400</v>
      </c>
      <c r="BS155">
        <v>24597.18</v>
      </c>
      <c r="BT155">
        <v>630149.6</v>
      </c>
      <c r="BU155">
        <v>7693269</v>
      </c>
      <c r="BV155">
        <v>81.849999999999994</v>
      </c>
      <c r="BW155">
        <v>6577.48</v>
      </c>
      <c r="BX155">
        <v>12680590</v>
      </c>
      <c r="BY155">
        <v>3587369</v>
      </c>
      <c r="BZ155">
        <v>2268.7199999999998</v>
      </c>
      <c r="CA155">
        <v>23032.58</v>
      </c>
      <c r="CB155">
        <v>206653</v>
      </c>
      <c r="CC155">
        <v>7218686</v>
      </c>
      <c r="CD155">
        <v>828.18</v>
      </c>
      <c r="CE155">
        <v>1512604</v>
      </c>
      <c r="CF155">
        <v>94653.91</v>
      </c>
      <c r="CG155">
        <v>46045.919999999998</v>
      </c>
      <c r="CH155">
        <v>1851731</v>
      </c>
      <c r="CI155">
        <v>5139.9799999999996</v>
      </c>
      <c r="CJ155">
        <v>2253.19</v>
      </c>
    </row>
    <row r="156" spans="1:88" s="137" customFormat="1">
      <c r="A156" s="136" t="s">
        <v>273</v>
      </c>
      <c r="B156" t="s">
        <v>278</v>
      </c>
      <c r="C156"/>
      <c r="D156" s="121">
        <v>44163</v>
      </c>
      <c r="E156" s="122">
        <v>0.71527777777777779</v>
      </c>
      <c r="F156">
        <v>2407</v>
      </c>
      <c r="G156" s="197">
        <v>2022.8702720160823</v>
      </c>
      <c r="H156" t="s">
        <v>175</v>
      </c>
      <c r="I156" s="197">
        <f t="shared" si="19"/>
        <v>2059.2819369123717</v>
      </c>
      <c r="J156" s="198">
        <f t="shared" ref="J156:AE156" si="51">$G156*J108</f>
        <v>119308888.64350854</v>
      </c>
      <c r="K156" s="198">
        <f t="shared" si="51"/>
        <v>122302736.64609234</v>
      </c>
      <c r="L156" s="198">
        <f t="shared" si="51"/>
        <v>123435543.99842134</v>
      </c>
      <c r="M156" s="197">
        <f t="shared" si="51"/>
        <v>1468401.5304564741</v>
      </c>
      <c r="N156" s="197">
        <f t="shared" si="51"/>
        <v>1485191.3537142077</v>
      </c>
      <c r="O156" s="197">
        <f t="shared" si="51"/>
        <v>1511690.9542776181</v>
      </c>
      <c r="P156" s="197">
        <f t="shared" si="51"/>
        <v>1118647.2604248936</v>
      </c>
      <c r="Q156" s="197">
        <f t="shared" si="51"/>
        <v>1106712.3258199987</v>
      </c>
      <c r="R156" s="198">
        <f t="shared" si="51"/>
        <v>234248377.49946234</v>
      </c>
      <c r="S156" s="198">
        <f t="shared" si="51"/>
        <v>127319454.92069222</v>
      </c>
      <c r="T156" s="198">
        <f t="shared" si="51"/>
        <v>221908868.84016421</v>
      </c>
      <c r="U156" s="198">
        <f t="shared" si="51"/>
        <v>178882418.15438214</v>
      </c>
      <c r="V156" s="198">
        <f t="shared" si="51"/>
        <v>231820933.17304301</v>
      </c>
      <c r="W156" s="197">
        <f t="shared" si="51"/>
        <v>27895.381051101773</v>
      </c>
      <c r="X156" s="197">
        <f t="shared" si="51"/>
        <v>28036.981970142901</v>
      </c>
      <c r="Y156" s="198">
        <f t="shared" si="51"/>
        <v>843739.19045790797</v>
      </c>
      <c r="Z156" s="198">
        <f t="shared" si="51"/>
        <v>7211532.5197373331</v>
      </c>
      <c r="AA156" s="197">
        <f t="shared" si="51"/>
        <v>117973.79426397792</v>
      </c>
      <c r="AB156" s="197">
        <f t="shared" si="51"/>
        <v>677.25696707098427</v>
      </c>
      <c r="AC156" s="197">
        <f t="shared" si="51"/>
        <v>41509.297981770003</v>
      </c>
      <c r="AD156" s="197">
        <f t="shared" si="51"/>
        <v>865.58618939568157</v>
      </c>
      <c r="AE156" s="197">
        <f t="shared" si="51"/>
        <v>2449.6958994114757</v>
      </c>
      <c r="AF156" t="s">
        <v>309</v>
      </c>
      <c r="AG156">
        <v>0.51</v>
      </c>
      <c r="AH156" s="174">
        <v>0.66</v>
      </c>
      <c r="AI156" s="174">
        <v>0.99</v>
      </c>
      <c r="AJ156" s="174">
        <v>0.78</v>
      </c>
      <c r="AK156">
        <v>4.82</v>
      </c>
      <c r="AL156">
        <v>0.62</v>
      </c>
      <c r="AM156">
        <v>7.68</v>
      </c>
      <c r="AN156">
        <v>1.68</v>
      </c>
      <c r="AO156">
        <v>1.67</v>
      </c>
      <c r="AP156" s="174">
        <v>3.05</v>
      </c>
      <c r="AQ156" s="174">
        <v>1.47</v>
      </c>
      <c r="AR156" s="174">
        <v>0.76</v>
      </c>
      <c r="AS156" s="174">
        <v>0.25</v>
      </c>
      <c r="AT156" s="174">
        <v>1.53</v>
      </c>
      <c r="AU156">
        <v>1.45</v>
      </c>
      <c r="AV156">
        <v>1.03</v>
      </c>
      <c r="AW156" s="174">
        <v>1.76</v>
      </c>
      <c r="AX156" s="174">
        <v>2.35</v>
      </c>
      <c r="AY156">
        <v>1.1100000000000001</v>
      </c>
      <c r="AZ156">
        <v>1.52</v>
      </c>
      <c r="BA156">
        <v>1.02</v>
      </c>
      <c r="BB156">
        <v>2.68</v>
      </c>
      <c r="BC156">
        <v>1.19</v>
      </c>
      <c r="BD156" t="s">
        <v>311</v>
      </c>
      <c r="BE156">
        <v>29071.29</v>
      </c>
      <c r="BF156">
        <v>2445110</v>
      </c>
      <c r="BG156">
        <v>875894800</v>
      </c>
      <c r="BH156">
        <v>130616300</v>
      </c>
      <c r="BI156">
        <v>5765.8</v>
      </c>
      <c r="BJ156">
        <v>13505260</v>
      </c>
      <c r="BK156">
        <v>95567.76</v>
      </c>
      <c r="BL156">
        <v>6881.86</v>
      </c>
      <c r="BM156">
        <v>10725260</v>
      </c>
      <c r="BN156">
        <v>90574520</v>
      </c>
      <c r="BO156">
        <v>4628.6899999999996</v>
      </c>
      <c r="BP156">
        <v>3928663</v>
      </c>
      <c r="BQ156">
        <v>79341.77</v>
      </c>
      <c r="BR156">
        <v>62496050</v>
      </c>
      <c r="BS156">
        <v>13891.16</v>
      </c>
      <c r="BT156">
        <v>371644.5</v>
      </c>
      <c r="BU156">
        <v>4304545</v>
      </c>
      <c r="BV156">
        <v>4053.58</v>
      </c>
      <c r="BW156">
        <v>255824.9</v>
      </c>
      <c r="BX156">
        <v>8951909</v>
      </c>
      <c r="BY156">
        <v>7566409</v>
      </c>
      <c r="BZ156">
        <v>1479.35</v>
      </c>
      <c r="CA156">
        <v>15247.26</v>
      </c>
      <c r="CB156">
        <v>119963</v>
      </c>
      <c r="CC156">
        <v>1204681</v>
      </c>
      <c r="CD156">
        <v>1204.1400000000001</v>
      </c>
      <c r="CE156">
        <v>891599</v>
      </c>
      <c r="CF156">
        <v>47438.59</v>
      </c>
      <c r="CG156">
        <v>59923.95</v>
      </c>
      <c r="CH156">
        <v>1130842</v>
      </c>
      <c r="CI156">
        <v>10813.91</v>
      </c>
      <c r="CJ156">
        <v>25877.79</v>
      </c>
    </row>
    <row r="157" spans="1:88" s="137" customFormat="1">
      <c r="A157" s="136" t="s">
        <v>228</v>
      </c>
      <c r="B157" t="s">
        <v>233</v>
      </c>
      <c r="C157"/>
      <c r="D157" s="121">
        <v>44163</v>
      </c>
      <c r="E157" s="122">
        <v>0.62013888888888891</v>
      </c>
      <c r="F157">
        <v>2107</v>
      </c>
      <c r="G157" s="197">
        <v>2002.2111104005562</v>
      </c>
      <c r="H157" t="s">
        <v>175</v>
      </c>
      <c r="I157" s="197">
        <f t="shared" si="19"/>
        <v>1662.4358849655819</v>
      </c>
      <c r="J157" s="198">
        <f t="shared" ref="J157:AE157" si="52">$G157*J109</f>
        <v>111383004.07158294</v>
      </c>
      <c r="K157" s="198">
        <f t="shared" si="52"/>
        <v>118691074.62454498</v>
      </c>
      <c r="L157" s="198">
        <f t="shared" si="52"/>
        <v>120372931.95728144</v>
      </c>
      <c r="M157" s="197">
        <f t="shared" si="52"/>
        <v>111463.09251599897</v>
      </c>
      <c r="N157" s="197">
        <f t="shared" si="52"/>
        <v>114206.12173724773</v>
      </c>
      <c r="O157" s="197">
        <f t="shared" si="52"/>
        <v>341977.65765641502</v>
      </c>
      <c r="P157" s="197">
        <f t="shared" si="52"/>
        <v>710784.94419219741</v>
      </c>
      <c r="Q157" s="197">
        <f t="shared" si="52"/>
        <v>721997.32641044061</v>
      </c>
      <c r="R157" s="198">
        <f t="shared" si="52"/>
        <v>211233272.14725867</v>
      </c>
      <c r="S157" s="198">
        <f t="shared" si="52"/>
        <v>112243954.84905519</v>
      </c>
      <c r="T157" s="198">
        <f t="shared" si="52"/>
        <v>201822879.92837608</v>
      </c>
      <c r="U157" s="198">
        <f t="shared" si="52"/>
        <v>155471692.7226032</v>
      </c>
      <c r="V157" s="198">
        <f t="shared" si="52"/>
        <v>212634819.92453906</v>
      </c>
      <c r="W157" s="197">
        <f t="shared" si="52"/>
        <v>822.70854526358858</v>
      </c>
      <c r="X157" s="197">
        <f t="shared" si="52"/>
        <v>805.08908749206364</v>
      </c>
      <c r="Y157" s="198">
        <f t="shared" si="52"/>
        <v>770250.61417109391</v>
      </c>
      <c r="Z157" s="197">
        <f t="shared" si="52"/>
        <v>1066978.3007324564</v>
      </c>
      <c r="AA157" s="197">
        <f t="shared" si="52"/>
        <v>99790.20174236373</v>
      </c>
      <c r="AB157" s="196">
        <f t="shared" si="52"/>
        <v>49.654835537933792</v>
      </c>
      <c r="AC157" s="197">
        <f t="shared" si="52"/>
        <v>22905.295102982363</v>
      </c>
      <c r="AD157" s="196">
        <f t="shared" si="52"/>
        <v>56.061911091215578</v>
      </c>
      <c r="AE157" s="197">
        <f t="shared" si="52"/>
        <v>1628.3982960887724</v>
      </c>
      <c r="AF157" t="s">
        <v>309</v>
      </c>
      <c r="AG157">
        <v>1.73</v>
      </c>
      <c r="AH157" s="174">
        <v>0.11</v>
      </c>
      <c r="AI157" s="174">
        <v>0.94</v>
      </c>
      <c r="AJ157" s="174">
        <v>1.38</v>
      </c>
      <c r="AK157">
        <v>6.73</v>
      </c>
      <c r="AL157">
        <v>2.3199999999999998</v>
      </c>
      <c r="AM157">
        <v>8.2200000000000006</v>
      </c>
      <c r="AN157">
        <v>0.71</v>
      </c>
      <c r="AO157">
        <v>1.35</v>
      </c>
      <c r="AP157" s="174">
        <v>3.18</v>
      </c>
      <c r="AQ157" s="174">
        <v>0.73</v>
      </c>
      <c r="AR157" s="174">
        <v>1.26</v>
      </c>
      <c r="AS157" s="174">
        <v>0.99</v>
      </c>
      <c r="AT157" s="174">
        <v>1.08</v>
      </c>
      <c r="AU157">
        <v>5.21</v>
      </c>
      <c r="AV157">
        <v>2.84</v>
      </c>
      <c r="AW157" s="174">
        <v>1.46</v>
      </c>
      <c r="AX157">
        <v>1.73</v>
      </c>
      <c r="AY157">
        <v>0.42</v>
      </c>
      <c r="AZ157" s="173">
        <v>9.77</v>
      </c>
      <c r="BA157">
        <v>1.58</v>
      </c>
      <c r="BB157" s="173">
        <v>9.58</v>
      </c>
      <c r="BC157">
        <v>0.94</v>
      </c>
      <c r="BD157" t="s">
        <v>311</v>
      </c>
      <c r="BE157">
        <v>41793.129999999997</v>
      </c>
      <c r="BF157">
        <v>3927485</v>
      </c>
      <c r="BG157">
        <v>1510704000</v>
      </c>
      <c r="BH157">
        <v>226358800</v>
      </c>
      <c r="BI157">
        <v>767.83</v>
      </c>
      <c r="BJ157">
        <v>1867940</v>
      </c>
      <c r="BK157">
        <v>36621.33</v>
      </c>
      <c r="BL157">
        <v>7604.48</v>
      </c>
      <c r="BM157">
        <v>12959810</v>
      </c>
      <c r="BN157">
        <v>136381000</v>
      </c>
      <c r="BO157">
        <v>7020.83</v>
      </c>
      <c r="BP157">
        <v>6349503</v>
      </c>
      <c r="BQ157">
        <v>118620.8</v>
      </c>
      <c r="BR157">
        <v>101885000</v>
      </c>
      <c r="BS157">
        <v>23652.99</v>
      </c>
      <c r="BT157">
        <v>614571.30000000005</v>
      </c>
      <c r="BU157">
        <v>7572193</v>
      </c>
      <c r="BV157">
        <v>207.41</v>
      </c>
      <c r="BW157">
        <v>15172.17</v>
      </c>
      <c r="BX157">
        <v>14526050</v>
      </c>
      <c r="BY157">
        <v>1871872</v>
      </c>
      <c r="BZ157">
        <v>2218.35</v>
      </c>
      <c r="CA157">
        <v>23054.5</v>
      </c>
      <c r="CB157">
        <v>205080.2</v>
      </c>
      <c r="CC157">
        <v>1760025</v>
      </c>
      <c r="CD157">
        <v>257.77999999999997</v>
      </c>
      <c r="CE157">
        <v>1476642</v>
      </c>
      <c r="CF157">
        <v>89254.85</v>
      </c>
      <c r="CG157">
        <v>55359.28</v>
      </c>
      <c r="CH157">
        <v>1815353</v>
      </c>
      <c r="CI157">
        <v>2775.54</v>
      </c>
      <c r="CJ157">
        <v>27942.400000000001</v>
      </c>
    </row>
    <row r="158" spans="1:88" s="137" customFormat="1">
      <c r="A158" s="136" t="s">
        <v>275</v>
      </c>
      <c r="B158" t="s">
        <v>280</v>
      </c>
      <c r="C158"/>
      <c r="D158" s="121">
        <v>44163</v>
      </c>
      <c r="E158" s="122">
        <v>0.71944444444444444</v>
      </c>
      <c r="F158">
        <v>2408</v>
      </c>
      <c r="G158" s="197">
        <v>2009.0331426295588</v>
      </c>
      <c r="H158" t="s">
        <v>175</v>
      </c>
      <c r="I158" s="197">
        <f t="shared" si="19"/>
        <v>2037.1596066263726</v>
      </c>
      <c r="J158" s="198">
        <f t="shared" ref="J158:AE158" si="53">$G158*J110</f>
        <v>114394347.14132708</v>
      </c>
      <c r="K158" s="198">
        <f t="shared" si="53"/>
        <v>121285330.82054646</v>
      </c>
      <c r="L158" s="198">
        <f t="shared" si="53"/>
        <v>122691654.02038716</v>
      </c>
      <c r="M158" s="197">
        <f t="shared" si="53"/>
        <v>1564032.3015371116</v>
      </c>
      <c r="N158" s="197">
        <f t="shared" si="53"/>
        <v>1605217.4809610175</v>
      </c>
      <c r="O158" s="197">
        <f t="shared" si="53"/>
        <v>1653434.2763841269</v>
      </c>
      <c r="P158" s="197">
        <f t="shared" si="53"/>
        <v>1177494.3248951845</v>
      </c>
      <c r="Q158" s="197">
        <f t="shared" si="53"/>
        <v>1190954.8469508025</v>
      </c>
      <c r="R158" s="198">
        <f t="shared" si="53"/>
        <v>233047844.54502884</v>
      </c>
      <c r="S158" s="198">
        <f t="shared" si="53"/>
        <v>126267733.01426777</v>
      </c>
      <c r="T158" s="198">
        <f t="shared" si="53"/>
        <v>221596355.63204035</v>
      </c>
      <c r="U158" s="198">
        <f t="shared" si="53"/>
        <v>174022450.81457239</v>
      </c>
      <c r="V158" s="198">
        <f t="shared" si="53"/>
        <v>232043327.97371405</v>
      </c>
      <c r="W158" s="197">
        <f t="shared" si="53"/>
        <v>28146.55432824012</v>
      </c>
      <c r="X158" s="197">
        <f t="shared" si="53"/>
        <v>28548.360956766031</v>
      </c>
      <c r="Y158" s="198">
        <f t="shared" si="53"/>
        <v>1008333.7342857756</v>
      </c>
      <c r="Z158" s="198">
        <f t="shared" si="53"/>
        <v>9902524.3600210957</v>
      </c>
      <c r="AA158" s="197">
        <f t="shared" si="53"/>
        <v>127714.23687696106</v>
      </c>
      <c r="AB158" s="197">
        <f t="shared" si="53"/>
        <v>704.36701980592341</v>
      </c>
      <c r="AC158" s="197">
        <f t="shared" si="53"/>
        <v>52194.681045515936</v>
      </c>
      <c r="AD158" s="197">
        <f t="shared" si="53"/>
        <v>631.43911672847037</v>
      </c>
      <c r="AE158" s="197">
        <f t="shared" si="53"/>
        <v>2878.9444933881578</v>
      </c>
      <c r="AF158" t="s">
        <v>309</v>
      </c>
      <c r="AG158">
        <v>1.3</v>
      </c>
      <c r="AH158" s="174">
        <v>0.52</v>
      </c>
      <c r="AI158" s="174">
        <v>0.7</v>
      </c>
      <c r="AJ158" s="174">
        <v>0.9</v>
      </c>
      <c r="AK158">
        <v>1.48</v>
      </c>
      <c r="AL158">
        <v>0.83</v>
      </c>
      <c r="AM158">
        <v>8.89</v>
      </c>
      <c r="AN158">
        <v>0.93</v>
      </c>
      <c r="AO158">
        <v>0.57999999999999996</v>
      </c>
      <c r="AP158" s="174">
        <v>3.98</v>
      </c>
      <c r="AQ158" s="174">
        <v>3.3</v>
      </c>
      <c r="AR158" s="174">
        <v>0.08</v>
      </c>
      <c r="AS158" s="174">
        <v>1.29</v>
      </c>
      <c r="AT158" s="174">
        <v>0.64</v>
      </c>
      <c r="AU158">
        <v>2.02</v>
      </c>
      <c r="AV158">
        <v>0.09</v>
      </c>
      <c r="AW158" s="174">
        <v>0.52</v>
      </c>
      <c r="AX158" s="174">
        <v>1.56</v>
      </c>
      <c r="AY158">
        <v>0.11</v>
      </c>
      <c r="AZ158">
        <v>3.25</v>
      </c>
      <c r="BA158">
        <v>0.13</v>
      </c>
      <c r="BB158">
        <v>1.55</v>
      </c>
      <c r="BC158">
        <v>0.7</v>
      </c>
      <c r="BD158" t="s">
        <v>311</v>
      </c>
      <c r="BE158">
        <v>29114.73</v>
      </c>
      <c r="BF158">
        <v>2527026</v>
      </c>
      <c r="BG158">
        <v>878777800</v>
      </c>
      <c r="BH158">
        <v>131346000</v>
      </c>
      <c r="BI158">
        <v>6619.5</v>
      </c>
      <c r="BJ158">
        <v>14764650</v>
      </c>
      <c r="BK158">
        <v>107512.8</v>
      </c>
      <c r="BL158">
        <v>7801.26</v>
      </c>
      <c r="BM158">
        <v>11604100</v>
      </c>
      <c r="BN158">
        <v>92656490</v>
      </c>
      <c r="BO158">
        <v>4948.8</v>
      </c>
      <c r="BP158">
        <v>3968315</v>
      </c>
      <c r="BQ158">
        <v>83187.75</v>
      </c>
      <c r="BR158">
        <v>63320080</v>
      </c>
      <c r="BS158">
        <v>14870.3</v>
      </c>
      <c r="BT158">
        <v>379268.3</v>
      </c>
      <c r="BU158">
        <v>4325034</v>
      </c>
      <c r="BV158">
        <v>4409.6099999999997</v>
      </c>
      <c r="BW158">
        <v>263601.40000000002</v>
      </c>
      <c r="BX158">
        <v>10824130</v>
      </c>
      <c r="BY158">
        <v>10682490</v>
      </c>
      <c r="BZ158">
        <v>1582.33</v>
      </c>
      <c r="CA158">
        <v>15461.91</v>
      </c>
      <c r="CB158">
        <v>121782.9</v>
      </c>
      <c r="CC158">
        <v>1333004</v>
      </c>
      <c r="CD158">
        <v>1255.26</v>
      </c>
      <c r="CE158">
        <v>889943.9</v>
      </c>
      <c r="CF158">
        <v>47111.59</v>
      </c>
      <c r="CG158">
        <v>75737.240000000005</v>
      </c>
      <c r="CH158">
        <v>1120138</v>
      </c>
      <c r="CI158">
        <v>8154.91</v>
      </c>
      <c r="CJ158">
        <v>30331.02</v>
      </c>
    </row>
    <row r="159" spans="1:88" s="137" customFormat="1">
      <c r="A159" s="136" t="s">
        <v>230</v>
      </c>
      <c r="B159" t="s">
        <v>235</v>
      </c>
      <c r="C159"/>
      <c r="D159" s="121">
        <v>44163</v>
      </c>
      <c r="E159" s="122">
        <v>0.62361111111111112</v>
      </c>
      <c r="F159">
        <v>2108</v>
      </c>
      <c r="G159" s="197">
        <v>2003.9504741945855</v>
      </c>
      <c r="H159" t="s">
        <v>175</v>
      </c>
      <c r="I159" s="197">
        <f t="shared" si="19"/>
        <v>5013.8840864348522</v>
      </c>
      <c r="J159" s="198">
        <f t="shared" ref="J159:AE159" si="54">$G159*J111</f>
        <v>302596521.60338241</v>
      </c>
      <c r="K159" s="198">
        <f t="shared" si="54"/>
        <v>320632075.87113369</v>
      </c>
      <c r="L159" s="198">
        <f t="shared" si="54"/>
        <v>324239186.72468394</v>
      </c>
      <c r="M159" s="197">
        <f t="shared" si="54"/>
        <v>1340642.8672361777</v>
      </c>
      <c r="N159" s="197">
        <f t="shared" si="54"/>
        <v>1345452.3483742445</v>
      </c>
      <c r="O159" s="197">
        <f t="shared" si="54"/>
        <v>1692536.5705047469</v>
      </c>
      <c r="P159" s="197">
        <f t="shared" si="54"/>
        <v>2551028.9536497071</v>
      </c>
      <c r="Q159" s="197">
        <f t="shared" si="54"/>
        <v>2530989.4489077614</v>
      </c>
      <c r="R159" s="198">
        <f t="shared" si="54"/>
        <v>601185142.25837564</v>
      </c>
      <c r="S159" s="198">
        <f t="shared" si="54"/>
        <v>311814693.78467751</v>
      </c>
      <c r="T159" s="198">
        <f t="shared" si="54"/>
        <v>560905737.72706449</v>
      </c>
      <c r="U159" s="198">
        <f t="shared" si="54"/>
        <v>439466338.99087262</v>
      </c>
      <c r="V159" s="198">
        <f t="shared" si="54"/>
        <v>590764599.7925638</v>
      </c>
      <c r="W159" s="197">
        <f t="shared" si="54"/>
        <v>4404.6831422796986</v>
      </c>
      <c r="X159" s="197">
        <f t="shared" si="54"/>
        <v>4560.9912792668765</v>
      </c>
      <c r="Y159" s="198">
        <f t="shared" si="54"/>
        <v>2673269.9325755769</v>
      </c>
      <c r="Z159" s="198">
        <f t="shared" si="54"/>
        <v>17839167.121280201</v>
      </c>
      <c r="AA159" s="197">
        <f t="shared" si="54"/>
        <v>304400.07703015755</v>
      </c>
      <c r="AB159" s="196">
        <f t="shared" si="54"/>
        <v>209.61321960075364</v>
      </c>
      <c r="AC159" s="197">
        <f t="shared" si="54"/>
        <v>101981.03963176245</v>
      </c>
      <c r="AD159" s="197">
        <f t="shared" si="54"/>
        <v>379.347824765035</v>
      </c>
      <c r="AE159" s="197">
        <f t="shared" si="54"/>
        <v>6554.9220010904892</v>
      </c>
      <c r="AF159" t="s">
        <v>309</v>
      </c>
      <c r="AG159">
        <v>0.25</v>
      </c>
      <c r="AH159" s="174">
        <v>1.71</v>
      </c>
      <c r="AI159" s="174">
        <v>0.16</v>
      </c>
      <c r="AJ159" s="174">
        <v>0.27</v>
      </c>
      <c r="AK159">
        <v>2.16</v>
      </c>
      <c r="AL159">
        <v>0.12</v>
      </c>
      <c r="AM159">
        <v>7.08</v>
      </c>
      <c r="AN159">
        <v>2.04</v>
      </c>
      <c r="AO159">
        <v>0.23</v>
      </c>
      <c r="AP159" s="174">
        <v>2.71</v>
      </c>
      <c r="AQ159" s="174">
        <v>2.09</v>
      </c>
      <c r="AR159" s="174">
        <v>0.18</v>
      </c>
      <c r="AS159" s="174">
        <v>1.81</v>
      </c>
      <c r="AT159" s="174">
        <v>0.17</v>
      </c>
      <c r="AU159">
        <v>4.46</v>
      </c>
      <c r="AV159">
        <v>0.14000000000000001</v>
      </c>
      <c r="AW159" s="174">
        <v>0.26</v>
      </c>
      <c r="AX159" s="174">
        <v>1.72</v>
      </c>
      <c r="AY159">
        <v>1.1000000000000001</v>
      </c>
      <c r="AZ159" s="173">
        <v>5.76</v>
      </c>
      <c r="BA159">
        <v>0.7</v>
      </c>
      <c r="BB159">
        <v>1.2</v>
      </c>
      <c r="BC159">
        <v>0.75</v>
      </c>
      <c r="BD159" t="s">
        <v>311</v>
      </c>
      <c r="BE159">
        <v>107781.1</v>
      </c>
      <c r="BF159">
        <v>10156320</v>
      </c>
      <c r="BG159">
        <v>3511355000</v>
      </c>
      <c r="BH159">
        <v>524625900</v>
      </c>
      <c r="BI159">
        <v>8623.93</v>
      </c>
      <c r="BJ159">
        <v>18709120</v>
      </c>
      <c r="BK159">
        <v>161102.79999999999</v>
      </c>
      <c r="BL159">
        <v>25417.29</v>
      </c>
      <c r="BM159">
        <v>35775780</v>
      </c>
      <c r="BN159">
        <v>350101500</v>
      </c>
      <c r="BO159">
        <v>18566.810000000001</v>
      </c>
      <c r="BP159">
        <v>15181630</v>
      </c>
      <c r="BQ159">
        <v>319120.59999999998</v>
      </c>
      <c r="BR159">
        <v>243676400</v>
      </c>
      <c r="BS159">
        <v>22538.67</v>
      </c>
      <c r="BT159">
        <v>554931.9</v>
      </c>
      <c r="BU159">
        <v>6520921</v>
      </c>
      <c r="BV159">
        <v>1049.31</v>
      </c>
      <c r="BW159">
        <v>65220.23</v>
      </c>
      <c r="BX159">
        <v>43382860</v>
      </c>
      <c r="BY159">
        <v>28227500</v>
      </c>
      <c r="BZ159">
        <v>1983.5</v>
      </c>
      <c r="CA159">
        <v>19089.34</v>
      </c>
      <c r="CB159">
        <v>177570</v>
      </c>
      <c r="CC159">
        <v>4642359</v>
      </c>
      <c r="CD159">
        <v>586.69000000000005</v>
      </c>
      <c r="CE159">
        <v>1229553</v>
      </c>
      <c r="CF159">
        <v>66415.350000000006</v>
      </c>
      <c r="CG159">
        <v>204929.4</v>
      </c>
      <c r="CH159">
        <v>1553297</v>
      </c>
      <c r="CI159">
        <v>7407.4</v>
      </c>
      <c r="CJ159">
        <v>95871.18</v>
      </c>
    </row>
    <row r="160" spans="1:88" s="137" customFormat="1">
      <c r="A160" s="136" t="s">
        <v>277</v>
      </c>
      <c r="B160" t="s">
        <v>282</v>
      </c>
      <c r="C160"/>
      <c r="D160" s="121">
        <v>44163</v>
      </c>
      <c r="E160" s="122">
        <v>0.72291666666666676</v>
      </c>
      <c r="F160">
        <v>2409</v>
      </c>
      <c r="G160" s="197">
        <v>2020.0882297344172</v>
      </c>
      <c r="H160" t="s">
        <v>175</v>
      </c>
      <c r="I160" s="197">
        <f t="shared" si="19"/>
        <v>3547.2749314136368</v>
      </c>
      <c r="J160" s="198">
        <f t="shared" ref="J160:AE160" si="55">$G160*J112</f>
        <v>117064112.91310948</v>
      </c>
      <c r="K160" s="198">
        <f t="shared" si="55"/>
        <v>125023260.53826308</v>
      </c>
      <c r="L160" s="198">
        <f t="shared" si="55"/>
        <v>126477724.06367186</v>
      </c>
      <c r="M160" s="197">
        <f t="shared" si="55"/>
        <v>357151.59901704499</v>
      </c>
      <c r="N160" s="197">
        <f t="shared" si="55"/>
        <v>369474.13721842493</v>
      </c>
      <c r="O160" s="197">
        <f t="shared" si="55"/>
        <v>232714.16406540485</v>
      </c>
      <c r="P160" s="197">
        <f t="shared" si="55"/>
        <v>148476.48488547967</v>
      </c>
      <c r="Q160" s="197">
        <f t="shared" si="55"/>
        <v>163829.15543146123</v>
      </c>
      <c r="R160" s="198">
        <f t="shared" si="55"/>
        <v>235542287.58703303</v>
      </c>
      <c r="S160" s="198">
        <f t="shared" si="55"/>
        <v>124780849.95069495</v>
      </c>
      <c r="T160" s="198">
        <f t="shared" si="55"/>
        <v>225037828.79241407</v>
      </c>
      <c r="U160" s="198">
        <f t="shared" si="55"/>
        <v>176697117.45486948</v>
      </c>
      <c r="V160" s="198">
        <f t="shared" si="55"/>
        <v>235138269.94108614</v>
      </c>
      <c r="W160" s="197">
        <f t="shared" si="55"/>
        <v>19206.998888314836</v>
      </c>
      <c r="X160" s="197">
        <f t="shared" si="55"/>
        <v>19647.378122396942</v>
      </c>
      <c r="Y160" s="198">
        <f t="shared" si="55"/>
        <v>1624756.9631753915</v>
      </c>
      <c r="Z160" s="198">
        <f t="shared" si="55"/>
        <v>7540989.3615985792</v>
      </c>
      <c r="AA160" s="197">
        <f t="shared" si="55"/>
        <v>40159.354007120208</v>
      </c>
      <c r="AB160" s="197">
        <f t="shared" si="55"/>
        <v>679.15366283671108</v>
      </c>
      <c r="AC160" s="197">
        <f t="shared" si="55"/>
        <v>123710.20318893572</v>
      </c>
      <c r="AD160" s="196">
        <f t="shared" si="55"/>
        <v>42.623861647396204</v>
      </c>
      <c r="AE160" s="197">
        <f t="shared" si="55"/>
        <v>218.57354645726394</v>
      </c>
      <c r="AF160" t="s">
        <v>309</v>
      </c>
      <c r="AG160">
        <v>0.67</v>
      </c>
      <c r="AH160" s="174">
        <v>0.68</v>
      </c>
      <c r="AI160" s="174">
        <v>0.89</v>
      </c>
      <c r="AJ160" s="174">
        <v>0.89</v>
      </c>
      <c r="AK160">
        <v>2.78</v>
      </c>
      <c r="AL160">
        <v>0.48</v>
      </c>
      <c r="AM160">
        <v>9.49</v>
      </c>
      <c r="AN160">
        <v>3.7</v>
      </c>
      <c r="AO160">
        <v>5.48</v>
      </c>
      <c r="AP160" s="174">
        <v>3.22</v>
      </c>
      <c r="AQ160" s="174">
        <v>2.11</v>
      </c>
      <c r="AR160" s="174">
        <v>1.04</v>
      </c>
      <c r="AS160" s="174">
        <v>0.74</v>
      </c>
      <c r="AT160" s="174">
        <v>0.67</v>
      </c>
      <c r="AU160">
        <v>2.4</v>
      </c>
      <c r="AV160">
        <v>0.87</v>
      </c>
      <c r="AW160" s="174">
        <v>0.48</v>
      </c>
      <c r="AX160" s="174">
        <v>2.87</v>
      </c>
      <c r="AY160">
        <v>0.71</v>
      </c>
      <c r="AZ160">
        <v>1.22</v>
      </c>
      <c r="BA160">
        <v>0.68</v>
      </c>
      <c r="BB160" s="173">
        <v>6.68</v>
      </c>
      <c r="BC160">
        <v>0.54</v>
      </c>
      <c r="BD160" t="s">
        <v>311</v>
      </c>
      <c r="BE160">
        <v>50913.29</v>
      </c>
      <c r="BF160">
        <v>2608109</v>
      </c>
      <c r="BG160">
        <v>912966400</v>
      </c>
      <c r="BH160">
        <v>136473800</v>
      </c>
      <c r="BI160">
        <v>1532.35</v>
      </c>
      <c r="BJ160">
        <v>3436793</v>
      </c>
      <c r="BK160">
        <v>15630.31</v>
      </c>
      <c r="BL160">
        <v>1117.8599999999999</v>
      </c>
      <c r="BM160">
        <v>2377034</v>
      </c>
      <c r="BN160">
        <v>94503420</v>
      </c>
      <c r="BO160">
        <v>4932.12</v>
      </c>
      <c r="BP160">
        <v>4061308</v>
      </c>
      <c r="BQ160">
        <v>85196.66</v>
      </c>
      <c r="BR160">
        <v>64674570</v>
      </c>
      <c r="BS160">
        <v>15080.52</v>
      </c>
      <c r="BT160">
        <v>385071.2</v>
      </c>
      <c r="BU160">
        <v>4383154</v>
      </c>
      <c r="BV160">
        <v>3034.8</v>
      </c>
      <c r="BW160">
        <v>183206.5</v>
      </c>
      <c r="BX160">
        <v>17579440</v>
      </c>
      <c r="BY160">
        <v>8204115</v>
      </c>
      <c r="BZ160">
        <v>1550.84</v>
      </c>
      <c r="CA160">
        <v>15898.32</v>
      </c>
      <c r="CB160">
        <v>122947.1</v>
      </c>
      <c r="CC160">
        <v>421071.4</v>
      </c>
      <c r="CD160">
        <v>1221.18</v>
      </c>
      <c r="CE160">
        <v>900978.1</v>
      </c>
      <c r="CF160">
        <v>48246.13</v>
      </c>
      <c r="CG160">
        <v>180693.7</v>
      </c>
      <c r="CH160">
        <v>1124619</v>
      </c>
      <c r="CI160">
        <v>1561.97</v>
      </c>
      <c r="CJ160">
        <v>2362.4699999999998</v>
      </c>
    </row>
    <row r="161" spans="1:88" s="137" customFormat="1">
      <c r="A161" s="136" t="s">
        <v>232</v>
      </c>
      <c r="B161" t="s">
        <v>241</v>
      </c>
      <c r="C161"/>
      <c r="D161" s="121">
        <v>44163</v>
      </c>
      <c r="E161" s="122">
        <v>0.62708333333333333</v>
      </c>
      <c r="F161">
        <v>2109</v>
      </c>
      <c r="G161" s="197">
        <v>2002.288649764118</v>
      </c>
      <c r="H161" t="s">
        <v>175</v>
      </c>
      <c r="I161" s="197">
        <f t="shared" si="19"/>
        <v>3970.5383924822463</v>
      </c>
      <c r="J161" s="198">
        <f t="shared" ref="J161:AE161" si="56">$G161*J113</f>
        <v>113089262.93867739</v>
      </c>
      <c r="K161" s="198">
        <f t="shared" si="56"/>
        <v>119877021.46137774</v>
      </c>
      <c r="L161" s="198">
        <f t="shared" si="56"/>
        <v>120717982.69427867</v>
      </c>
      <c r="M161" s="197">
        <f t="shared" si="56"/>
        <v>18609.270710907713</v>
      </c>
      <c r="N161" s="197">
        <f t="shared" si="56"/>
        <v>14682.782668720278</v>
      </c>
      <c r="O161" s="197">
        <f t="shared" si="56"/>
        <v>116292.92477829997</v>
      </c>
      <c r="P161" s="197">
        <f t="shared" si="56"/>
        <v>100174.50114769883</v>
      </c>
      <c r="Q161" s="197">
        <f t="shared" si="56"/>
        <v>107202.53430837087</v>
      </c>
      <c r="R161" s="198">
        <f t="shared" si="56"/>
        <v>216847860.76945397</v>
      </c>
      <c r="S161" s="198">
        <f t="shared" si="56"/>
        <v>113970269.9445736</v>
      </c>
      <c r="T161" s="198">
        <f t="shared" si="56"/>
        <v>203632755.68101078</v>
      </c>
      <c r="U161" s="198">
        <f t="shared" si="56"/>
        <v>159382176.52122378</v>
      </c>
      <c r="V161" s="198">
        <f t="shared" si="56"/>
        <v>214845572.11968985</v>
      </c>
      <c r="W161" s="197">
        <f t="shared" si="56"/>
        <v>438.70144316331823</v>
      </c>
      <c r="X161" s="197">
        <f t="shared" si="56"/>
        <v>418.47832780070064</v>
      </c>
      <c r="Y161" s="198">
        <f t="shared" si="56"/>
        <v>1418421.2794929012</v>
      </c>
      <c r="Z161" s="198">
        <f t="shared" si="56"/>
        <v>2072368.7525058622</v>
      </c>
      <c r="AA161" s="197">
        <f t="shared" si="56"/>
        <v>32336.961693690504</v>
      </c>
      <c r="AB161" s="196">
        <f t="shared" si="56"/>
        <v>27.831812231721237</v>
      </c>
      <c r="AC161" s="197">
        <f t="shared" si="56"/>
        <v>109725.41800707366</v>
      </c>
      <c r="AD161" s="196">
        <f t="shared" si="56"/>
        <v>-1.2013731898584707</v>
      </c>
      <c r="AE161" s="197">
        <f t="shared" si="56"/>
        <v>172.19682387971412</v>
      </c>
      <c r="AF161" t="s">
        <v>309</v>
      </c>
      <c r="AG161">
        <v>0.62</v>
      </c>
      <c r="AH161" s="174">
        <v>3.75</v>
      </c>
      <c r="AI161" s="174">
        <v>0.39</v>
      </c>
      <c r="AJ161" s="174">
        <v>0.53</v>
      </c>
      <c r="AK161">
        <v>11.19</v>
      </c>
      <c r="AL161">
        <v>1.92</v>
      </c>
      <c r="AM161">
        <v>9.77</v>
      </c>
      <c r="AN161">
        <v>6.97</v>
      </c>
      <c r="AO161">
        <v>6.3</v>
      </c>
      <c r="AP161" s="174">
        <v>2.52</v>
      </c>
      <c r="AQ161" s="174">
        <v>5.69</v>
      </c>
      <c r="AR161" s="174">
        <v>0.3</v>
      </c>
      <c r="AS161" s="174">
        <v>3.42</v>
      </c>
      <c r="AT161" s="174">
        <v>0.52</v>
      </c>
      <c r="AU161">
        <v>4.05</v>
      </c>
      <c r="AV161">
        <v>2.31</v>
      </c>
      <c r="AW161" s="174">
        <v>0.43</v>
      </c>
      <c r="AX161" s="174">
        <v>2.77</v>
      </c>
      <c r="AY161">
        <v>0.76</v>
      </c>
      <c r="AZ161" s="173">
        <v>14.45</v>
      </c>
      <c r="BA161">
        <v>0.32</v>
      </c>
      <c r="BB161" s="173" t="s">
        <v>310</v>
      </c>
      <c r="BC161">
        <v>1.76</v>
      </c>
      <c r="BD161" t="s">
        <v>311</v>
      </c>
      <c r="BE161">
        <v>88905.05</v>
      </c>
      <c r="BF161">
        <v>3658920</v>
      </c>
      <c r="BG161">
        <v>1366244000</v>
      </c>
      <c r="BH161">
        <v>203303500</v>
      </c>
      <c r="BI161">
        <v>130.01</v>
      </c>
      <c r="BJ161">
        <v>234121.60000000001</v>
      </c>
      <c r="BK161">
        <v>11856.69</v>
      </c>
      <c r="BL161">
        <v>1161.2</v>
      </c>
      <c r="BM161">
        <v>2895464</v>
      </c>
      <c r="BN161">
        <v>129053100</v>
      </c>
      <c r="BO161">
        <v>6538.35</v>
      </c>
      <c r="BP161">
        <v>5734043</v>
      </c>
      <c r="BQ161">
        <v>111587.3</v>
      </c>
      <c r="BR161">
        <v>92250000</v>
      </c>
      <c r="BS161">
        <v>21717.78</v>
      </c>
      <c r="BT161">
        <v>566320.30000000005</v>
      </c>
      <c r="BU161">
        <v>6780868</v>
      </c>
      <c r="BV161">
        <v>102.22</v>
      </c>
      <c r="BW161">
        <v>7999.32</v>
      </c>
      <c r="BX161">
        <v>23952870</v>
      </c>
      <c r="BY161">
        <v>3346237</v>
      </c>
      <c r="BZ161">
        <v>2109.0700000000002</v>
      </c>
      <c r="CA161">
        <v>21854.44</v>
      </c>
      <c r="CB161">
        <v>184337.1</v>
      </c>
      <c r="CC161">
        <v>513011.7</v>
      </c>
      <c r="CD161">
        <v>178.52</v>
      </c>
      <c r="CE161">
        <v>1342120</v>
      </c>
      <c r="CF161">
        <v>81041.039999999994</v>
      </c>
      <c r="CG161">
        <v>240873.60000000001</v>
      </c>
      <c r="CH161">
        <v>1645386</v>
      </c>
      <c r="CI161">
        <v>1569.38</v>
      </c>
      <c r="CJ161">
        <v>2769.6</v>
      </c>
    </row>
    <row r="162" spans="1:88" s="137" customFormat="1">
      <c r="D162" s="199"/>
      <c r="E162" s="200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</row>
    <row r="163" spans="1:88" s="137" customFormat="1">
      <c r="D163" s="199"/>
      <c r="E163" s="200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</row>
  </sheetData>
  <sortState xmlns:xlrd2="http://schemas.microsoft.com/office/spreadsheetml/2017/richdata2" ref="A47:CT84">
    <sortCondition ref="A47"/>
  </sortState>
  <mergeCells count="1">
    <mergeCell ref="R9:V9"/>
  </mergeCells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23"/>
  <sheetViews>
    <sheetView topLeftCell="A88" zoomScale="70" zoomScaleNormal="70" workbookViewId="0">
      <selection activeCell="A4" sqref="A4"/>
    </sheetView>
  </sheetViews>
  <sheetFormatPr defaultColWidth="11" defaultRowHeight="15.6"/>
  <cols>
    <col min="1" max="1" width="18.5" customWidth="1"/>
    <col min="4" max="4" width="11" customWidth="1"/>
  </cols>
  <sheetData>
    <row r="1" spans="1:39">
      <c r="A1" s="2" t="s">
        <v>618</v>
      </c>
    </row>
    <row r="2" spans="1:39" ht="16.2" thickBot="1">
      <c r="A2" t="str">
        <f>'Your maj dil results'!A121</f>
        <v>Folder:</v>
      </c>
      <c r="B2" t="str">
        <f>'Your maj dil results'!B121</f>
        <v>Sample:</v>
      </c>
      <c r="C2" t="str">
        <f>'Your maj dil results'!C121</f>
        <v>Misc Info:</v>
      </c>
      <c r="D2" t="str">
        <f>'Your maj dil results'!D121</f>
        <v>Date:</v>
      </c>
      <c r="E2" t="str">
        <f>'Your maj dil results'!E121</f>
        <v>Time:</v>
      </c>
      <c r="F2" t="str">
        <f>'Your maj dil results'!F121</f>
        <v>ALS Vial:</v>
      </c>
      <c r="G2" t="str">
        <f>'Your maj dil results'!G121</f>
        <v>Dilution Factor</v>
      </c>
      <c r="H2" t="str">
        <f>'Your maj dil results'!H121</f>
        <v>Data:</v>
      </c>
      <c r="I2" s="175" t="str">
        <f>'Your maj dil results'!I121</f>
        <v>Li/7[#3]</v>
      </c>
      <c r="J2" s="175" t="str">
        <f>'Your maj dil results'!L121</f>
        <v>Mg/26[#3]</v>
      </c>
      <c r="K2" s="175" t="str">
        <f>'Your maj dil results'!N121</f>
        <v>Al/27[#3]</v>
      </c>
      <c r="L2" s="175" t="str">
        <f>'Your maj dil results'!O121</f>
        <v>Si/28[#2]</v>
      </c>
      <c r="M2" s="175" t="str">
        <f>'Your maj dil results'!P121</f>
        <v>K/39[#1]</v>
      </c>
      <c r="N2" s="175" t="str">
        <f>'Your maj dil results'!V121</f>
        <v>Ca/44[#3]</v>
      </c>
      <c r="O2" t="str">
        <f>'Your maj dil results'!W121</f>
        <v>V/51[#1]</v>
      </c>
      <c r="P2" s="175" t="str">
        <f>'Your maj dil results'!X121</f>
        <v>V/51[#3]</v>
      </c>
      <c r="Q2" s="175" t="str">
        <f>'Your maj dil results'!Y121</f>
        <v>Mn/55[#3]</v>
      </c>
      <c r="R2" s="175" t="str">
        <f>'Your maj dil results'!Z121</f>
        <v>Fe/56[#2]</v>
      </c>
      <c r="S2" s="175" t="str">
        <f>'Your maj dil results'!AA121</f>
        <v>Sr/88[#3]</v>
      </c>
      <c r="T2" s="175" t="str">
        <f>'Your maj dil results'!AB121</f>
        <v>Mo/95[#3]</v>
      </c>
      <c r="U2" s="175" t="str">
        <f>'Your maj dil results'!AC121</f>
        <v>Ba/137[#3]</v>
      </c>
      <c r="V2" s="175" t="str">
        <f>'Your maj dil results'!AD121</f>
        <v>Th/232[#3]</v>
      </c>
      <c r="W2" s="175" t="str">
        <f>'Your maj dil results'!AE121</f>
        <v>U/238[#3]</v>
      </c>
      <c r="X2" t="str">
        <f>'Your maj dil results'!AF121</f>
        <v>Data:2</v>
      </c>
      <c r="Y2" s="175" t="str">
        <f>'Your maj dil results'!AG121</f>
        <v>Li/7[#3]3</v>
      </c>
      <c r="Z2" s="175" t="str">
        <f>'Your maj dil results'!AJ121</f>
        <v>Mg/26[#3]6</v>
      </c>
      <c r="AA2" s="175" t="str">
        <f>'Your maj dil results'!AL121</f>
        <v>Al/27[#3]8</v>
      </c>
      <c r="AB2" s="175" t="str">
        <f>'Your maj dil results'!AM121</f>
        <v>Si/28[#2]9</v>
      </c>
      <c r="AC2" s="175" t="str">
        <f>'Your maj dil results'!AN121</f>
        <v>K/39[#1]10</v>
      </c>
      <c r="AD2" s="175" t="str">
        <f>'Your maj dil results'!AT121</f>
        <v>Ca/44[#3]16</v>
      </c>
      <c r="AE2" t="str">
        <f>'Your maj dil results'!AU121</f>
        <v>V/51[#1]17</v>
      </c>
      <c r="AF2" s="175" t="str">
        <f>'Your maj dil results'!AV121</f>
        <v>V/51[#3]18</v>
      </c>
      <c r="AG2" s="175" t="str">
        <f>'Your maj dil results'!AW121</f>
        <v>Mn/55[#3]19</v>
      </c>
      <c r="AH2" s="175" t="str">
        <f>'Your maj dil results'!AX121</f>
        <v>Fe/56[#2]20</v>
      </c>
      <c r="AI2" s="175" t="str">
        <f>'Your maj dil results'!AY121</f>
        <v>Sr/88[#3]21</v>
      </c>
      <c r="AJ2" s="175" t="str">
        <f>'Your maj dil results'!AZ121</f>
        <v>Mo/95[#3]22</v>
      </c>
      <c r="AK2" s="175" t="str">
        <f>'Your maj dil results'!BA121</f>
        <v>Ba/137[#3]23</v>
      </c>
      <c r="AL2" s="175" t="str">
        <f>'Your maj dil results'!BB121</f>
        <v>Th/232[#3]24</v>
      </c>
      <c r="AM2" s="175" t="str">
        <f>'Your maj dil results'!BC121</f>
        <v>U/238[#3]25</v>
      </c>
    </row>
    <row r="3" spans="1:39">
      <c r="A3" t="str">
        <f>'Your maj dil results'!A122</f>
        <v>062SMPL.D#</v>
      </c>
      <c r="B3" t="str">
        <f>'Your maj dil results'!B122</f>
        <v>10S</v>
      </c>
      <c r="C3">
        <f>'Your maj dil results'!C122</f>
        <v>0</v>
      </c>
      <c r="D3" s="121">
        <f>'Your maj dil results'!D122</f>
        <v>44160</v>
      </c>
      <c r="E3" s="122">
        <f>'Your maj dil results'!E122</f>
        <v>0.84861111111111109</v>
      </c>
      <c r="F3">
        <f>'Your maj dil results'!F122</f>
        <v>2411</v>
      </c>
      <c r="G3">
        <f>'Your maj dil results'!G122</f>
        <v>39925.723634722148</v>
      </c>
      <c r="H3" t="str">
        <f>'Your maj dil results'!H122</f>
        <v>Quant</v>
      </c>
      <c r="I3" s="196">
        <f>'Your maj dil results'!I122</f>
        <v>1892.4793002858298</v>
      </c>
      <c r="J3" s="205">
        <f>'Your maj dil results'!L122</f>
        <v>115385341.30434701</v>
      </c>
      <c r="K3" s="205">
        <f>'Your maj dil results'!N122</f>
        <v>4443733.0405445751</v>
      </c>
      <c r="L3" s="205">
        <f>'Your maj dil results'!O122</f>
        <v>3392887.9944786881</v>
      </c>
      <c r="M3" s="197">
        <f>'Your maj dil results'!P122</f>
        <v>3046731.9705656474</v>
      </c>
      <c r="N3" s="205">
        <f>'Your maj dil results'!V122</f>
        <v>226458704.45614403</v>
      </c>
      <c r="O3" s="197">
        <f>'Your maj dil results'!W122</f>
        <v>14185.60960741678</v>
      </c>
      <c r="P3" s="197">
        <f>'Your maj dil results'!X122</f>
        <v>11298.979788626366</v>
      </c>
      <c r="Q3" s="205">
        <f>'Your maj dil results'!Y122</f>
        <v>5154410.9212426292</v>
      </c>
      <c r="R3" s="210">
        <f>'Your maj dil results'!Z122</f>
        <v>41402975.409206867</v>
      </c>
      <c r="S3" s="197">
        <f>'Your maj dil results'!AA122</f>
        <v>193839.38824657604</v>
      </c>
      <c r="T3" s="196">
        <f>'Your maj dil results'!AB122</f>
        <v>3952.6466398374928</v>
      </c>
      <c r="U3" s="197">
        <f>'Your maj dil results'!AC122</f>
        <v>41163.421067398529</v>
      </c>
      <c r="V3" s="196">
        <f>'Your maj dil results'!AD122</f>
        <v>1589.0438006619415</v>
      </c>
      <c r="W3" s="197">
        <f>'Your maj dil results'!AE122</f>
        <v>1589.0438006619415</v>
      </c>
      <c r="X3" t="str">
        <f>'Your maj dil results'!AF122</f>
        <v>Q %RSD</v>
      </c>
      <c r="Y3" s="212">
        <f>'Your maj dil results'!AG122</f>
        <v>2.3199999999999998</v>
      </c>
      <c r="Z3" s="213">
        <f>'Your maj dil results'!AJ122</f>
        <v>1.32</v>
      </c>
      <c r="AA3" s="213">
        <f>'Your maj dil results'!AL122</f>
        <v>1.25</v>
      </c>
      <c r="AB3" s="213">
        <f>'Your maj dil results'!AM122</f>
        <v>6.21</v>
      </c>
      <c r="AC3" s="3">
        <f>'Your maj dil results'!AN122</f>
        <v>3.98</v>
      </c>
      <c r="AD3" s="213">
        <f>'Your maj dil results'!AT122</f>
        <v>1.18</v>
      </c>
      <c r="AE3" s="3">
        <f>'Your maj dil results'!AU122</f>
        <v>9.5500000000000007</v>
      </c>
      <c r="AF3" s="3">
        <f>'Your maj dil results'!AV122</f>
        <v>1.85</v>
      </c>
      <c r="AG3" s="213">
        <f>'Your maj dil results'!AW122</f>
        <v>0.79</v>
      </c>
      <c r="AH3" s="214">
        <f>'Your maj dil results'!AX122</f>
        <v>2.5</v>
      </c>
      <c r="AI3" s="3">
        <f>'Your maj dil results'!AY122</f>
        <v>0.72</v>
      </c>
      <c r="AJ3" s="212">
        <f>'Your maj dil results'!AZ122</f>
        <v>7.26</v>
      </c>
      <c r="AK3" s="3">
        <f>'Your maj dil results'!BA122</f>
        <v>1.88</v>
      </c>
      <c r="AL3" s="212">
        <f>'Your maj dil results'!BB122</f>
        <v>5</v>
      </c>
      <c r="AM3" s="3">
        <f>'Your maj dil results'!BC122</f>
        <v>5.0999999999999996</v>
      </c>
    </row>
    <row r="4" spans="1:39">
      <c r="A4" t="str">
        <f>'Your maj dil results'!A123</f>
        <v>037SMPL.D#</v>
      </c>
      <c r="B4" t="str">
        <f>'Your maj dil results'!B123</f>
        <v>10W</v>
      </c>
      <c r="C4">
        <f>'Your maj dil results'!C123</f>
        <v>0</v>
      </c>
      <c r="D4" s="121">
        <f>'Your maj dil results'!D123</f>
        <v>44160</v>
      </c>
      <c r="E4" s="122">
        <f>'Your maj dil results'!E123</f>
        <v>0.75486111111111109</v>
      </c>
      <c r="F4">
        <f>'Your maj dil results'!F123</f>
        <v>2111</v>
      </c>
      <c r="G4">
        <f>'Your maj dil results'!G123</f>
        <v>40548.736191989876</v>
      </c>
      <c r="H4" t="str">
        <f>'Your maj dil results'!H123</f>
        <v>Quant</v>
      </c>
      <c r="I4" s="196">
        <f>'Your maj dil results'!I123</f>
        <v>1317.833926239671</v>
      </c>
      <c r="J4" s="206">
        <f>'Your maj dil results'!L123</f>
        <v>104818483.05629383</v>
      </c>
      <c r="K4" s="206">
        <f>'Your maj dil results'!N123</f>
        <v>1293099.1971625572</v>
      </c>
      <c r="L4" s="206">
        <f>'Your maj dil results'!O123</f>
        <v>1125227.4293277191</v>
      </c>
      <c r="M4" s="197">
        <f>'Your maj dil results'!P123</f>
        <v>2184360.4186624945</v>
      </c>
      <c r="N4" s="206">
        <f>'Your maj dil results'!V123</f>
        <v>206839103.31534037</v>
      </c>
      <c r="O4" s="197">
        <f>'Your maj dil results'!W123</f>
        <v>2834.3566598200923</v>
      </c>
      <c r="P4" s="196">
        <f>'Your maj dil results'!X123</f>
        <v>981.27941584615496</v>
      </c>
      <c r="Q4" s="206">
        <f>'Your maj dil results'!Y123</f>
        <v>5036153.0350451423</v>
      </c>
      <c r="R4" s="206">
        <f>'Your maj dil results'!Z123</f>
        <v>33874414.21478834</v>
      </c>
      <c r="S4" s="197">
        <f>'Your maj dil results'!AA123</f>
        <v>167871.76783483807</v>
      </c>
      <c r="T4" s="196">
        <f>'Your maj dil results'!AB123</f>
        <v>1780.0895188283557</v>
      </c>
      <c r="U4" s="197">
        <f>'Your maj dil results'!AC123</f>
        <v>21024.51971554675</v>
      </c>
      <c r="V4" s="196">
        <f>'Your maj dil results'!AD123</f>
        <v>308.17039505912305</v>
      </c>
      <c r="W4" s="196">
        <f>'Your maj dil results'!AE123</f>
        <v>835.30396555499146</v>
      </c>
      <c r="X4" t="str">
        <f>'Your maj dil results'!AF123</f>
        <v>Q %RSD</v>
      </c>
      <c r="Y4" s="212">
        <f>'Your maj dil results'!AG123</f>
        <v>5.58</v>
      </c>
      <c r="Z4" s="215">
        <f>'Your maj dil results'!AJ123</f>
        <v>0.88</v>
      </c>
      <c r="AA4" s="215">
        <f>'Your maj dil results'!AL123</f>
        <v>0.53</v>
      </c>
      <c r="AB4" s="215">
        <f>'Your maj dil results'!AM123</f>
        <v>6.53</v>
      </c>
      <c r="AC4" s="3">
        <f>'Your maj dil results'!AN123</f>
        <v>20.99</v>
      </c>
      <c r="AD4" s="215">
        <f>'Your maj dil results'!AT123</f>
        <v>0.28000000000000003</v>
      </c>
      <c r="AE4" s="3">
        <f>'Your maj dil results'!AU123</f>
        <v>8.11</v>
      </c>
      <c r="AF4" s="212">
        <f>'Your maj dil results'!AV123</f>
        <v>5.75</v>
      </c>
      <c r="AG4" s="215">
        <f>'Your maj dil results'!AW123</f>
        <v>0.9</v>
      </c>
      <c r="AH4" s="215">
        <f>'Your maj dil results'!AX123</f>
        <v>1.6</v>
      </c>
      <c r="AI4" s="3">
        <f>'Your maj dil results'!AY123</f>
        <v>0.18</v>
      </c>
      <c r="AJ4" s="212">
        <f>'Your maj dil results'!AZ123</f>
        <v>7.86</v>
      </c>
      <c r="AK4" s="3">
        <f>'Your maj dil results'!BA123</f>
        <v>3.89</v>
      </c>
      <c r="AL4" s="212">
        <f>'Your maj dil results'!BB123</f>
        <v>0.88</v>
      </c>
      <c r="AM4" s="212">
        <f>'Your maj dil results'!BC123</f>
        <v>3.46</v>
      </c>
    </row>
    <row r="5" spans="1:39">
      <c r="A5" t="str">
        <f>'Your maj dil results'!A124</f>
        <v>063SMPL.D#</v>
      </c>
      <c r="B5" t="str">
        <f>'Your maj dil results'!B124</f>
        <v>11S</v>
      </c>
      <c r="C5">
        <f>'Your maj dil results'!C124</f>
        <v>0</v>
      </c>
      <c r="D5" s="121">
        <f>'Your maj dil results'!D124</f>
        <v>44160</v>
      </c>
      <c r="E5" s="122">
        <f>'Your maj dil results'!E124</f>
        <v>0.85277777777777775</v>
      </c>
      <c r="F5">
        <f>'Your maj dil results'!F124</f>
        <v>2412</v>
      </c>
      <c r="G5">
        <f>'Your maj dil results'!G124</f>
        <v>40200.021813491039</v>
      </c>
      <c r="H5" t="str">
        <f>'Your maj dil results'!H124</f>
        <v>Quant</v>
      </c>
      <c r="I5" s="196">
        <f>'Your maj dil results'!I124</f>
        <v>3959.7021486288677</v>
      </c>
      <c r="J5" s="206">
        <f>'Your maj dil results'!L124</f>
        <v>102992455.88616404</v>
      </c>
      <c r="K5" s="206">
        <f>'Your maj dil results'!N124</f>
        <v>10837925.880917186</v>
      </c>
      <c r="L5" s="206">
        <f>'Your maj dil results'!O124</f>
        <v>8437984.5786517691</v>
      </c>
      <c r="M5" s="197">
        <f>'Your maj dil results'!P124</f>
        <v>8236984.4695843142</v>
      </c>
      <c r="N5" s="206">
        <f>'Your maj dil results'!V124</f>
        <v>227773323.59524024</v>
      </c>
      <c r="O5" s="197">
        <f>'Your maj dil results'!W124</f>
        <v>28381.215400324672</v>
      </c>
      <c r="P5" s="197">
        <f>'Your maj dil results'!X124</f>
        <v>26837.534562686618</v>
      </c>
      <c r="Q5" s="206">
        <f>'Your maj dil results'!Y124</f>
        <v>5877243.1891323896</v>
      </c>
      <c r="R5" s="209">
        <f>'Your maj dil results'!Z124</f>
        <v>63516034.465315841</v>
      </c>
      <c r="S5" s="197">
        <f>'Your maj dil results'!AA124</f>
        <v>239109.72974664471</v>
      </c>
      <c r="T5" s="196">
        <f>'Your maj dil results'!AB124</f>
        <v>1608.0008725396417</v>
      </c>
      <c r="U5" s="197">
        <f>'Your maj dil results'!AC124</f>
        <v>114328.86203756851</v>
      </c>
      <c r="V5" s="197">
        <f>'Your maj dil results'!AD124</f>
        <v>4908.4226634272563</v>
      </c>
      <c r="W5" s="197">
        <f>'Your maj dil results'!AE124</f>
        <v>1447.2007852856773</v>
      </c>
      <c r="X5" t="str">
        <f>'Your maj dil results'!AF124</f>
        <v>Q %RSD</v>
      </c>
      <c r="Y5" s="212">
        <f>'Your maj dil results'!AG124</f>
        <v>2.0499999999999998</v>
      </c>
      <c r="Z5" s="215">
        <f>'Your maj dil results'!AJ124</f>
        <v>0.6</v>
      </c>
      <c r="AA5" s="215">
        <f>'Your maj dil results'!AL124</f>
        <v>0.12</v>
      </c>
      <c r="AB5" s="215">
        <f>'Your maj dil results'!AM124</f>
        <v>5.49</v>
      </c>
      <c r="AC5" s="3">
        <f>'Your maj dil results'!AN124</f>
        <v>2.91</v>
      </c>
      <c r="AD5" s="215">
        <f>'Your maj dil results'!AT124</f>
        <v>0.2</v>
      </c>
      <c r="AE5" s="3">
        <f>'Your maj dil results'!AU124</f>
        <v>4.33</v>
      </c>
      <c r="AF5" s="3">
        <f>'Your maj dil results'!AV124</f>
        <v>0.42</v>
      </c>
      <c r="AG5" s="215">
        <f>'Your maj dil results'!AW124</f>
        <v>0.4</v>
      </c>
      <c r="AH5" s="216">
        <f>'Your maj dil results'!AX124</f>
        <v>3.95</v>
      </c>
      <c r="AI5" s="3">
        <f>'Your maj dil results'!AY124</f>
        <v>0.54</v>
      </c>
      <c r="AJ5" s="212">
        <f>'Your maj dil results'!AZ124</f>
        <v>8.51</v>
      </c>
      <c r="AK5" s="3">
        <f>'Your maj dil results'!BA124</f>
        <v>0.28000000000000003</v>
      </c>
      <c r="AL5" s="3">
        <f>'Your maj dil results'!BB124</f>
        <v>2.2400000000000002</v>
      </c>
      <c r="AM5" s="3">
        <f>'Your maj dil results'!BC124</f>
        <v>5.07</v>
      </c>
    </row>
    <row r="6" spans="1:39">
      <c r="A6" t="str">
        <f>'Your maj dil results'!A125</f>
        <v>038SMPL.D#</v>
      </c>
      <c r="B6" t="str">
        <f>'Your maj dil results'!B125</f>
        <v>11W</v>
      </c>
      <c r="C6">
        <f>'Your maj dil results'!C125</f>
        <v>0</v>
      </c>
      <c r="D6" s="121">
        <f>'Your maj dil results'!D125</f>
        <v>44160</v>
      </c>
      <c r="E6" s="122">
        <f>'Your maj dil results'!E125</f>
        <v>0.7583333333333333</v>
      </c>
      <c r="F6">
        <f>'Your maj dil results'!F125</f>
        <v>2112</v>
      </c>
      <c r="G6">
        <f>'Your maj dil results'!G125</f>
        <v>39173.623985255508</v>
      </c>
      <c r="H6" t="str">
        <f>'Your maj dil results'!H125</f>
        <v>Quant</v>
      </c>
      <c r="I6" s="196">
        <f>'Your maj dil results'!I125</f>
        <v>2240.7312919566152</v>
      </c>
      <c r="J6" s="206">
        <f>'Your maj dil results'!L125</f>
        <v>94212565.684539497</v>
      </c>
      <c r="K6" s="206">
        <f>'Your maj dil results'!N125</f>
        <v>3185990.8387208306</v>
      </c>
      <c r="L6" s="206">
        <f>'Your maj dil results'!O125</f>
        <v>2560779.7999161528</v>
      </c>
      <c r="M6" s="197">
        <f>'Your maj dil results'!P125</f>
        <v>4171990.9544297117</v>
      </c>
      <c r="N6" s="206">
        <f>'Your maj dil results'!V125</f>
        <v>203311108.48347607</v>
      </c>
      <c r="O6" s="197">
        <f>'Your maj dil results'!W125</f>
        <v>2702.9800549826305</v>
      </c>
      <c r="P6" s="196">
        <f>'Your maj dil results'!X125</f>
        <v>368.23206546140182</v>
      </c>
      <c r="Q6" s="206">
        <f>'Your maj dil results'!Y125</f>
        <v>5304108.6876035957</v>
      </c>
      <c r="R6" s="209">
        <f>'Your maj dil results'!Z125</f>
        <v>44266195.103338726</v>
      </c>
      <c r="S6" s="197">
        <f>'Your maj dil results'!AA125</f>
        <v>198101.01649343711</v>
      </c>
      <c r="T6" s="196">
        <f>'Your maj dil results'!AB125</f>
        <v>1006.7621364210665</v>
      </c>
      <c r="U6" s="197">
        <f>'Your maj dil results'!AC125</f>
        <v>33505.200594589034</v>
      </c>
      <c r="V6" s="196">
        <f>'Your maj dil results'!AD125</f>
        <v>709.04259413312479</v>
      </c>
      <c r="W6" s="196">
        <f>'Your maj dil results'!AE125</f>
        <v>383.90151505550398</v>
      </c>
      <c r="X6" t="str">
        <f>'Your maj dil results'!AF125</f>
        <v>Q %RSD</v>
      </c>
      <c r="Y6" s="212">
        <f>'Your maj dil results'!AG125</f>
        <v>3.95</v>
      </c>
      <c r="Z6" s="215">
        <f>'Your maj dil results'!AJ125</f>
        <v>1.1100000000000001</v>
      </c>
      <c r="AA6" s="215">
        <f>'Your maj dil results'!AL125</f>
        <v>0.83</v>
      </c>
      <c r="AB6" s="215">
        <f>'Your maj dil results'!AM125</f>
        <v>5.15</v>
      </c>
      <c r="AC6" s="3">
        <f>'Your maj dil results'!AN125</f>
        <v>2.74</v>
      </c>
      <c r="AD6" s="215">
        <f>'Your maj dil results'!AT125</f>
        <v>1.18</v>
      </c>
      <c r="AE6" s="3">
        <f>'Your maj dil results'!AU125</f>
        <v>36.659999999999997</v>
      </c>
      <c r="AF6" s="212">
        <f>'Your maj dil results'!AV125</f>
        <v>11.97</v>
      </c>
      <c r="AG6" s="215">
        <f>'Your maj dil results'!AW125</f>
        <v>0.7</v>
      </c>
      <c r="AH6" s="216">
        <f>'Your maj dil results'!AX125</f>
        <v>1.66</v>
      </c>
      <c r="AI6" s="3">
        <f>'Your maj dil results'!AY125</f>
        <v>0.39</v>
      </c>
      <c r="AJ6" s="212">
        <f>'Your maj dil results'!AZ125</f>
        <v>0.74</v>
      </c>
      <c r="AK6" s="3">
        <f>'Your maj dil results'!BA125</f>
        <v>1.17</v>
      </c>
      <c r="AL6" s="212">
        <f>'Your maj dil results'!BB125</f>
        <v>11.28</v>
      </c>
      <c r="AM6" s="212">
        <f>'Your maj dil results'!BC125</f>
        <v>1.17</v>
      </c>
    </row>
    <row r="7" spans="1:39">
      <c r="A7" t="str">
        <f>'Your maj dil results'!A126</f>
        <v>064SMPL.D#</v>
      </c>
      <c r="B7" t="str">
        <f>'Your maj dil results'!B126</f>
        <v>12S</v>
      </c>
      <c r="C7">
        <f>'Your maj dil results'!C126</f>
        <v>0</v>
      </c>
      <c r="D7" s="121">
        <f>'Your maj dil results'!D126</f>
        <v>44160</v>
      </c>
      <c r="E7" s="122">
        <f>'Your maj dil results'!E126</f>
        <v>0.85625000000000007</v>
      </c>
      <c r="F7">
        <f>'Your maj dil results'!F126</f>
        <v>2501</v>
      </c>
      <c r="G7">
        <f>'Your maj dil results'!G126</f>
        <v>39930.736015093717</v>
      </c>
      <c r="H7" t="str">
        <f>'Your maj dil results'!H126</f>
        <v>Quant</v>
      </c>
      <c r="I7" s="196">
        <f>'Your maj dil results'!I126</f>
        <v>5159.0510931501085</v>
      </c>
      <c r="J7" s="206">
        <f>'Your maj dil results'!L126</f>
        <v>100266078.13390033</v>
      </c>
      <c r="K7" s="206">
        <f>'Your maj dil results'!N126</f>
        <v>16950597.438407283</v>
      </c>
      <c r="L7" s="206">
        <f>'Your maj dil results'!O126</f>
        <v>13049364.529732628</v>
      </c>
      <c r="M7" s="197">
        <f>'Your maj dil results'!P126</f>
        <v>13308914.313830737</v>
      </c>
      <c r="N7" s="206">
        <f>'Your maj dil results'!V126</f>
        <v>258671307.9057771</v>
      </c>
      <c r="O7" s="197">
        <f>'Your maj dil results'!W126</f>
        <v>38277.603544068836</v>
      </c>
      <c r="P7" s="197">
        <f>'Your maj dil results'!X126</f>
        <v>39535.421728544286</v>
      </c>
      <c r="Q7" s="209">
        <f>'Your maj dil results'!Y126</f>
        <v>8054029.4542444022</v>
      </c>
      <c r="R7" s="209">
        <f>'Your maj dil results'!Z126</f>
        <v>52429056.387818053</v>
      </c>
      <c r="S7" s="197">
        <f>'Your maj dil results'!AA126</f>
        <v>242738.94423575469</v>
      </c>
      <c r="T7" s="196">
        <f>'Your maj dil results'!AB126</f>
        <v>4376.4086672542717</v>
      </c>
      <c r="U7" s="197">
        <f>'Your maj dil results'!AC126</f>
        <v>203247.446316827</v>
      </c>
      <c r="V7" s="197">
        <f>'Your maj dil results'!AD126</f>
        <v>24757.056329358104</v>
      </c>
      <c r="W7" s="197">
        <f>'Your maj dil results'!AE126</f>
        <v>5366.6909204285948</v>
      </c>
      <c r="X7" t="str">
        <f>'Your maj dil results'!AF126</f>
        <v>Q %RSD</v>
      </c>
      <c r="Y7" s="212">
        <f>'Your maj dil results'!AG126</f>
        <v>8.76</v>
      </c>
      <c r="Z7" s="215">
        <f>'Your maj dil results'!AJ126</f>
        <v>10.87</v>
      </c>
      <c r="AA7" s="215">
        <f>'Your maj dil results'!AL126</f>
        <v>10.97</v>
      </c>
      <c r="AB7" s="215">
        <f>'Your maj dil results'!AM126</f>
        <v>8</v>
      </c>
      <c r="AC7" s="3">
        <f>'Your maj dil results'!AN126</f>
        <v>3.24</v>
      </c>
      <c r="AD7" s="215">
        <f>'Your maj dil results'!AT126</f>
        <v>11.12</v>
      </c>
      <c r="AE7" s="3">
        <f>'Your maj dil results'!AU126</f>
        <v>2.5099999999999998</v>
      </c>
      <c r="AF7" s="3">
        <f>'Your maj dil results'!AV126</f>
        <v>11.93</v>
      </c>
      <c r="AG7" s="216">
        <f>'Your maj dil results'!AW126</f>
        <v>10.53</v>
      </c>
      <c r="AH7" s="216">
        <f>'Your maj dil results'!AX126</f>
        <v>0.88</v>
      </c>
      <c r="AI7" s="3">
        <f>'Your maj dil results'!AY126</f>
        <v>9.68</v>
      </c>
      <c r="AJ7" s="212">
        <f>'Your maj dil results'!AZ126</f>
        <v>19.25</v>
      </c>
      <c r="AK7" s="3">
        <f>'Your maj dil results'!BA126</f>
        <v>11.71</v>
      </c>
      <c r="AL7" s="3">
        <f>'Your maj dil results'!BB126</f>
        <v>8.83</v>
      </c>
      <c r="AM7" s="3">
        <f>'Your maj dil results'!BC126</f>
        <v>9.4</v>
      </c>
    </row>
    <row r="8" spans="1:39">
      <c r="A8" t="str">
        <f>'Your maj dil results'!A127</f>
        <v>039SMPL.D#</v>
      </c>
      <c r="B8" t="str">
        <f>'Your maj dil results'!B127</f>
        <v>12W</v>
      </c>
      <c r="C8">
        <f>'Your maj dil results'!C127</f>
        <v>0</v>
      </c>
      <c r="D8" s="121">
        <f>'Your maj dil results'!D127</f>
        <v>44160</v>
      </c>
      <c r="E8" s="122">
        <f>'Your maj dil results'!E127</f>
        <v>0.76250000000000007</v>
      </c>
      <c r="F8">
        <f>'Your maj dil results'!F127</f>
        <v>2201</v>
      </c>
      <c r="G8">
        <f>'Your maj dil results'!G127</f>
        <v>39165.182570537429</v>
      </c>
      <c r="H8" t="str">
        <f>'Your maj dil results'!H127</f>
        <v>Quant</v>
      </c>
      <c r="I8" s="196">
        <f>'Your maj dil results'!I127</f>
        <v>2095.3372675237524</v>
      </c>
      <c r="J8" s="206">
        <f>'Your maj dil results'!L127</f>
        <v>87103366.036875248</v>
      </c>
      <c r="K8" s="206">
        <f>'Your maj dil results'!N127</f>
        <v>5040558.9968281668</v>
      </c>
      <c r="L8" s="206">
        <f>'Your maj dil results'!O127</f>
        <v>3274600.9147226345</v>
      </c>
      <c r="M8" s="197">
        <f>'Your maj dil results'!P127</f>
        <v>5847361.7577812383</v>
      </c>
      <c r="N8" s="206">
        <f>'Your maj dil results'!V127</f>
        <v>206087190.68616796</v>
      </c>
      <c r="O8" s="197">
        <f>'Your maj dil results'!W127</f>
        <v>2768.9784077369964</v>
      </c>
      <c r="P8" s="196">
        <f>'Your maj dil results'!X127</f>
        <v>834.21838875244725</v>
      </c>
      <c r="Q8" s="206">
        <f>'Your maj dil results'!Y127</f>
        <v>6755993.9934177063</v>
      </c>
      <c r="R8" s="206">
        <f>'Your maj dil results'!Z127</f>
        <v>27591871.120943617</v>
      </c>
      <c r="S8" s="197">
        <f>'Your maj dil results'!AA127</f>
        <v>163671.29796227592</v>
      </c>
      <c r="T8" s="196">
        <f>'Your maj dil results'!AB127</f>
        <v>810.7192792101248</v>
      </c>
      <c r="U8" s="197">
        <f>'Your maj dil results'!AC127</f>
        <v>68813.225776434265</v>
      </c>
      <c r="V8" s="196">
        <f>'Your maj dil results'!AD127</f>
        <v>1989.5912745833014</v>
      </c>
      <c r="W8" s="197">
        <f>'Your maj dil results'!AE127</f>
        <v>1480.4439011663148</v>
      </c>
      <c r="X8" t="str">
        <f>'Your maj dil results'!AF127</f>
        <v>Q %RSD</v>
      </c>
      <c r="Y8" s="212">
        <f>'Your maj dil results'!AG127</f>
        <v>0.66</v>
      </c>
      <c r="Z8" s="215">
        <f>'Your maj dil results'!AJ127</f>
        <v>0.25</v>
      </c>
      <c r="AA8" s="215">
        <f>'Your maj dil results'!AL127</f>
        <v>0.37</v>
      </c>
      <c r="AB8" s="215">
        <f>'Your maj dil results'!AM127</f>
        <v>23.25</v>
      </c>
      <c r="AC8" s="3">
        <f>'Your maj dil results'!AN127</f>
        <v>7.88</v>
      </c>
      <c r="AD8" s="215">
        <f>'Your maj dil results'!AT127</f>
        <v>0.79</v>
      </c>
      <c r="AE8" s="3">
        <f>'Your maj dil results'!AU127</f>
        <v>36.46</v>
      </c>
      <c r="AF8" s="212">
        <f>'Your maj dil results'!AV127</f>
        <v>16.57</v>
      </c>
      <c r="AG8" s="215">
        <f>'Your maj dil results'!AW127</f>
        <v>0.19</v>
      </c>
      <c r="AH8" s="215">
        <f>'Your maj dil results'!AX127</f>
        <v>21.23</v>
      </c>
      <c r="AI8" s="3">
        <f>'Your maj dil results'!AY127</f>
        <v>1.51</v>
      </c>
      <c r="AJ8" s="212">
        <f>'Your maj dil results'!AZ127</f>
        <v>7.7</v>
      </c>
      <c r="AK8" s="3">
        <f>'Your maj dil results'!BA127</f>
        <v>1.46</v>
      </c>
      <c r="AL8" s="212">
        <f>'Your maj dil results'!BB127</f>
        <v>3.34</v>
      </c>
      <c r="AM8" s="3">
        <f>'Your maj dil results'!BC127</f>
        <v>3.22</v>
      </c>
    </row>
    <row r="9" spans="1:39">
      <c r="A9" t="str">
        <f>'Your maj dil results'!A128</f>
        <v>065SMPL.D#</v>
      </c>
      <c r="B9" t="str">
        <f>'Your maj dil results'!B128</f>
        <v>13S</v>
      </c>
      <c r="C9">
        <f>'Your maj dil results'!C128</f>
        <v>0</v>
      </c>
      <c r="D9" s="121">
        <f>'Your maj dil results'!D128</f>
        <v>44160</v>
      </c>
      <c r="E9" s="122">
        <f>'Your maj dil results'!E128</f>
        <v>0.85972222222222217</v>
      </c>
      <c r="F9">
        <f>'Your maj dil results'!F128</f>
        <v>2502</v>
      </c>
      <c r="G9">
        <f>'Your maj dil results'!G128</f>
        <v>39578.844869892942</v>
      </c>
      <c r="H9" t="str">
        <f>'Your maj dil results'!H128</f>
        <v>Quant</v>
      </c>
      <c r="I9" s="196">
        <f>'Your maj dil results'!I128</f>
        <v>4971.1029156585528</v>
      </c>
      <c r="J9" s="206">
        <f>'Your maj dil results'!L128</f>
        <v>100451108.27978829</v>
      </c>
      <c r="K9" s="206">
        <f>'Your maj dil results'!N128</f>
        <v>14513562.413789742</v>
      </c>
      <c r="L9" s="206">
        <f>'Your maj dil results'!O128</f>
        <v>8418420.3038262278</v>
      </c>
      <c r="M9" s="197">
        <f>'Your maj dil results'!P128</f>
        <v>10907929.646142496</v>
      </c>
      <c r="N9" s="206">
        <f>'Your maj dil results'!V128</f>
        <v>212340502.72697565</v>
      </c>
      <c r="O9" s="197">
        <f>'Your maj dil results'!W128</f>
        <v>41755.681337737049</v>
      </c>
      <c r="P9" s="197">
        <f>'Your maj dil results'!X128</f>
        <v>40212.106387811233</v>
      </c>
      <c r="Q9" s="206">
        <f>'Your maj dil results'!Y128</f>
        <v>5489585.7834541509</v>
      </c>
      <c r="R9" s="209">
        <f>'Your maj dil results'!Z128</f>
        <v>61109736.479114704</v>
      </c>
      <c r="S9" s="197">
        <f>'Your maj dil results'!AA128</f>
        <v>240045.6941359007</v>
      </c>
      <c r="T9" s="196">
        <f>'Your maj dil results'!AB128</f>
        <v>1943.3212831117435</v>
      </c>
      <c r="U9" s="197">
        <f>'Your maj dil results'!AC128</f>
        <v>136982.38209469948</v>
      </c>
      <c r="V9" s="197">
        <f>'Your maj dil results'!AD128</f>
        <v>2370.7728077065872</v>
      </c>
      <c r="W9" s="196">
        <f>'Your maj dil results'!AE128</f>
        <v>676.79824727516939</v>
      </c>
      <c r="X9" t="str">
        <f>'Your maj dil results'!AF128</f>
        <v>Q %RSD</v>
      </c>
      <c r="Y9" s="212">
        <f>'Your maj dil results'!AG128</f>
        <v>1.64</v>
      </c>
      <c r="Z9" s="215">
        <f>'Your maj dil results'!AJ128</f>
        <v>0.15</v>
      </c>
      <c r="AA9" s="215">
        <f>'Your maj dil results'!AL128</f>
        <v>1.1200000000000001</v>
      </c>
      <c r="AB9" s="215">
        <f>'Your maj dil results'!AM128</f>
        <v>4.51</v>
      </c>
      <c r="AC9" s="3">
        <f>'Your maj dil results'!AN128</f>
        <v>0.8</v>
      </c>
      <c r="AD9" s="215">
        <f>'Your maj dil results'!AT128</f>
        <v>0.36</v>
      </c>
      <c r="AE9" s="3">
        <f>'Your maj dil results'!AU128</f>
        <v>6.69</v>
      </c>
      <c r="AF9" s="3">
        <f>'Your maj dil results'!AV128</f>
        <v>0.4</v>
      </c>
      <c r="AG9" s="215">
        <f>'Your maj dil results'!AW128</f>
        <v>0.26</v>
      </c>
      <c r="AH9" s="216">
        <f>'Your maj dil results'!AX128</f>
        <v>2.93</v>
      </c>
      <c r="AI9" s="3">
        <f>'Your maj dil results'!AY128</f>
        <v>0.46</v>
      </c>
      <c r="AJ9" s="212">
        <f>'Your maj dil results'!AZ128</f>
        <v>13.94</v>
      </c>
      <c r="AK9" s="3">
        <f>'Your maj dil results'!BA128</f>
        <v>0.39</v>
      </c>
      <c r="AL9" s="3">
        <f>'Your maj dil results'!BB128</f>
        <v>3.43</v>
      </c>
      <c r="AM9" s="212">
        <f>'Your maj dil results'!BC128</f>
        <v>3.52</v>
      </c>
    </row>
    <row r="10" spans="1:39">
      <c r="A10" t="str">
        <f>'Your maj dil results'!A129</f>
        <v>040SMPL.D#</v>
      </c>
      <c r="B10" t="str">
        <f>'Your maj dil results'!B129</f>
        <v>13W</v>
      </c>
      <c r="C10">
        <f>'Your maj dil results'!C129</f>
        <v>0</v>
      </c>
      <c r="D10" s="121">
        <f>'Your maj dil results'!D129</f>
        <v>44160</v>
      </c>
      <c r="E10" s="122">
        <f>'Your maj dil results'!E129</f>
        <v>0.76597222222222217</v>
      </c>
      <c r="F10">
        <f>'Your maj dil results'!F129</f>
        <v>2202</v>
      </c>
      <c r="G10">
        <f>'Your maj dil results'!G129</f>
        <v>39150.628292644178</v>
      </c>
      <c r="H10" t="str">
        <f>'Your maj dil results'!H129</f>
        <v>Quant</v>
      </c>
      <c r="I10" s="196">
        <f>'Your maj dil results'!I129</f>
        <v>3582.282488776942</v>
      </c>
      <c r="J10" s="206">
        <f>'Your maj dil results'!L129</f>
        <v>112401453.82818143</v>
      </c>
      <c r="K10" s="206">
        <f>'Your maj dil results'!N129</f>
        <v>5093496.7408730071</v>
      </c>
      <c r="L10" s="206">
        <f>'Your maj dil results'!O129</f>
        <v>4087325.5937520526</v>
      </c>
      <c r="M10" s="197">
        <f>'Your maj dil results'!P129</f>
        <v>6964896.7732613999</v>
      </c>
      <c r="N10" s="206">
        <f>'Your maj dil results'!V129</f>
        <v>230127393.10416248</v>
      </c>
      <c r="O10" s="197">
        <f>'Your maj dil results'!W129</f>
        <v>10746.847466330828</v>
      </c>
      <c r="P10" s="197">
        <f>'Your maj dil results'!X129</f>
        <v>9427.4712928687168</v>
      </c>
      <c r="Q10" s="206">
        <f>'Your maj dil results'!Y129</f>
        <v>5946980.4376526512</v>
      </c>
      <c r="R10" s="209">
        <f>'Your maj dil results'!Z129</f>
        <v>57551423.590186939</v>
      </c>
      <c r="S10" s="197">
        <f>'Your maj dil results'!AA129</f>
        <v>245709.34316463486</v>
      </c>
      <c r="T10" s="196">
        <f>'Your maj dil results'!AB129</f>
        <v>450.23222536540806</v>
      </c>
      <c r="U10" s="197">
        <f>'Your maj dil results'!AC129</f>
        <v>47607.164003855316</v>
      </c>
      <c r="V10" s="196">
        <f>'Your maj dil results'!AD129</f>
        <v>336.69540331673994</v>
      </c>
      <c r="W10" s="196">
        <f>'Your maj dil results'!AE129</f>
        <v>254.47908390218714</v>
      </c>
      <c r="X10" t="str">
        <f>'Your maj dil results'!AF129</f>
        <v>Q %RSD</v>
      </c>
      <c r="Y10" s="212">
        <f>'Your maj dil results'!AG129</f>
        <v>0.72</v>
      </c>
      <c r="Z10" s="215">
        <f>'Your maj dil results'!AJ129</f>
        <v>0.4</v>
      </c>
      <c r="AA10" s="215">
        <f>'Your maj dil results'!AL129</f>
        <v>0.54</v>
      </c>
      <c r="AB10" s="215">
        <f>'Your maj dil results'!AM129</f>
        <v>5.0999999999999996</v>
      </c>
      <c r="AC10" s="3">
        <f>'Your maj dil results'!AN129</f>
        <v>5.15</v>
      </c>
      <c r="AD10" s="215">
        <f>'Your maj dil results'!AT129</f>
        <v>0.24</v>
      </c>
      <c r="AE10" s="3">
        <f>'Your maj dil results'!AU129</f>
        <v>10.23</v>
      </c>
      <c r="AF10" s="3">
        <f>'Your maj dil results'!AV129</f>
        <v>0.4</v>
      </c>
      <c r="AG10" s="215">
        <f>'Your maj dil results'!AW129</f>
        <v>0.37</v>
      </c>
      <c r="AH10" s="216">
        <f>'Your maj dil results'!AX129</f>
        <v>2.59</v>
      </c>
      <c r="AI10" s="3">
        <f>'Your maj dil results'!AY129</f>
        <v>0.43</v>
      </c>
      <c r="AJ10" s="212">
        <f>'Your maj dil results'!AZ129</f>
        <v>29.62</v>
      </c>
      <c r="AK10" s="3">
        <f>'Your maj dil results'!BA129</f>
        <v>3.52</v>
      </c>
      <c r="AL10" s="212">
        <f>'Your maj dil results'!BB129</f>
        <v>8.39</v>
      </c>
      <c r="AM10" s="212">
        <f>'Your maj dil results'!BC129</f>
        <v>12.88</v>
      </c>
    </row>
    <row r="11" spans="1:39">
      <c r="A11" t="str">
        <f>'Your maj dil results'!A130</f>
        <v>066SMPL.D#</v>
      </c>
      <c r="B11" t="str">
        <f>'Your maj dil results'!B130</f>
        <v>14S</v>
      </c>
      <c r="C11">
        <f>'Your maj dil results'!C130</f>
        <v>0</v>
      </c>
      <c r="D11" s="121">
        <f>'Your maj dil results'!D130</f>
        <v>44160</v>
      </c>
      <c r="E11" s="122">
        <f>'Your maj dil results'!E130</f>
        <v>0.86388888888888893</v>
      </c>
      <c r="F11">
        <f>'Your maj dil results'!F130</f>
        <v>2503</v>
      </c>
      <c r="G11">
        <f>'Your maj dil results'!G130</f>
        <v>40062.633024276343</v>
      </c>
      <c r="H11" t="str">
        <f>'Your maj dil results'!H130</f>
        <v>Quant</v>
      </c>
      <c r="I11" s="196">
        <f>'Your maj dil results'!I130</f>
        <v>1818.8435393021462</v>
      </c>
      <c r="J11" s="206">
        <f>'Your maj dil results'!L130</f>
        <v>137294643.37419504</v>
      </c>
      <c r="K11" s="206">
        <f>'Your maj dil results'!N130</f>
        <v>2658556.3274909779</v>
      </c>
      <c r="L11" s="206">
        <f>'Your maj dil results'!O130</f>
        <v>2246712.4600014174</v>
      </c>
      <c r="M11" s="197">
        <f>'Your maj dil results'!P130</f>
        <v>1879738.7414990461</v>
      </c>
      <c r="N11" s="206">
        <f>'Your maj dil results'!V130</f>
        <v>230360139.88958898</v>
      </c>
      <c r="O11" s="197">
        <f>'Your maj dil results'!W130</f>
        <v>26100.805415316037</v>
      </c>
      <c r="P11" s="197">
        <f>'Your maj dil results'!X130</f>
        <v>26425.312742812675</v>
      </c>
      <c r="Q11" s="206">
        <f>'Your maj dil results'!Y130</f>
        <v>1845685.5034284112</v>
      </c>
      <c r="R11" s="206">
        <f>'Your maj dil results'!Z130</f>
        <v>3328804.1779871215</v>
      </c>
      <c r="S11" s="197">
        <f>'Your maj dil results'!AA130</f>
        <v>58451.381582419192</v>
      </c>
      <c r="T11" s="196">
        <f>'Your maj dil results'!AB130</f>
        <v>-164.25679539953302</v>
      </c>
      <c r="U11" s="197">
        <f>'Your maj dil results'!AC130</f>
        <v>53283.301922287537</v>
      </c>
      <c r="V11" s="196">
        <f>'Your maj dil results'!AD130</f>
        <v>785.22760727581635</v>
      </c>
      <c r="W11" s="197">
        <f>'Your maj dil results'!AE130</f>
        <v>1586.4802677613434</v>
      </c>
      <c r="X11" t="str">
        <f>'Your maj dil results'!AF130</f>
        <v>Q %RSD</v>
      </c>
      <c r="Y11" s="212">
        <f>'Your maj dil results'!AG130</f>
        <v>3.83</v>
      </c>
      <c r="Z11" s="215">
        <f>'Your maj dil results'!AJ130</f>
        <v>0.19</v>
      </c>
      <c r="AA11" s="215">
        <f>'Your maj dil results'!AL130</f>
        <v>0.63</v>
      </c>
      <c r="AB11" s="215">
        <f>'Your maj dil results'!AM130</f>
        <v>9.0399999999999991</v>
      </c>
      <c r="AC11" s="3">
        <f>'Your maj dil results'!AN130</f>
        <v>2.61</v>
      </c>
      <c r="AD11" s="215">
        <f>'Your maj dil results'!AT130</f>
        <v>1.3</v>
      </c>
      <c r="AE11" s="3">
        <f>'Your maj dil results'!AU130</f>
        <v>5.95</v>
      </c>
      <c r="AF11" s="3">
        <f>'Your maj dil results'!AV130</f>
        <v>0.65</v>
      </c>
      <c r="AG11" s="215">
        <f>'Your maj dil results'!AW130</f>
        <v>0.52</v>
      </c>
      <c r="AH11" s="215">
        <f>'Your maj dil results'!AX130</f>
        <v>2.08</v>
      </c>
      <c r="AI11" s="3">
        <f>'Your maj dil results'!AY130</f>
        <v>1.04</v>
      </c>
      <c r="AJ11" s="212">
        <f>'Your maj dil results'!AZ130</f>
        <v>49.81</v>
      </c>
      <c r="AK11" s="3">
        <f>'Your maj dil results'!BA130</f>
        <v>0.48</v>
      </c>
      <c r="AL11" s="212">
        <f>'Your maj dil results'!BB130</f>
        <v>15.53</v>
      </c>
      <c r="AM11" s="3">
        <f>'Your maj dil results'!BC130</f>
        <v>6.98</v>
      </c>
    </row>
    <row r="12" spans="1:39">
      <c r="A12" t="str">
        <f>'Your maj dil results'!A131</f>
        <v>041SMPL.D#</v>
      </c>
      <c r="B12" t="str">
        <f>'Your maj dil results'!B131</f>
        <v>14W</v>
      </c>
      <c r="C12">
        <f>'Your maj dil results'!C131</f>
        <v>0</v>
      </c>
      <c r="D12" s="121">
        <f>'Your maj dil results'!D131</f>
        <v>44160</v>
      </c>
      <c r="E12" s="122">
        <f>'Your maj dil results'!E131</f>
        <v>0.76944444444444438</v>
      </c>
      <c r="F12">
        <f>'Your maj dil results'!F131</f>
        <v>2203</v>
      </c>
      <c r="G12">
        <f>'Your maj dil results'!G131</f>
        <v>39218.288332729993</v>
      </c>
      <c r="H12" t="str">
        <f>'Your maj dil results'!H131</f>
        <v>Quant</v>
      </c>
      <c r="I12" s="196">
        <f>'Your maj dil results'!I131</f>
        <v>1847.1813804715828</v>
      </c>
      <c r="J12" s="206">
        <f>'Your maj dil results'!L131</f>
        <v>140323035.65450791</v>
      </c>
      <c r="K12" s="206">
        <f>'Your maj dil results'!N131</f>
        <v>1055364.1390337641</v>
      </c>
      <c r="L12" s="206">
        <f>'Your maj dil results'!O131</f>
        <v>1136545.9958825153</v>
      </c>
      <c r="M12" s="197">
        <f>'Your maj dil results'!P131</f>
        <v>1383229.0294953869</v>
      </c>
      <c r="N12" s="206">
        <f>'Your maj dil results'!V131</f>
        <v>231780084.04643425</v>
      </c>
      <c r="O12" s="197">
        <f>'Your maj dil results'!W131</f>
        <v>1537.3569026430157</v>
      </c>
      <c r="P12" s="196">
        <f>'Your maj dil results'!X131</f>
        <v>-125.49852266473599</v>
      </c>
      <c r="Q12" s="206">
        <f>'Your maj dil results'!Y131</f>
        <v>1994249.9617193202</v>
      </c>
      <c r="R12" s="206">
        <f>'Your maj dil results'!Z131</f>
        <v>1884830.9372710036</v>
      </c>
      <c r="S12" s="197">
        <f>'Your maj dil results'!AA131</f>
        <v>56788.08150579303</v>
      </c>
      <c r="T12" s="196">
        <f>'Your maj dil results'!AB131</f>
        <v>345.12093732802396</v>
      </c>
      <c r="U12" s="197">
        <f>'Your maj dil results'!AC131</f>
        <v>45493.21446596679</v>
      </c>
      <c r="V12" s="196">
        <f>'Your maj dil results'!AD131</f>
        <v>121.57669383146298</v>
      </c>
      <c r="W12" s="196">
        <f>'Your maj dil results'!AE131</f>
        <v>1054.9719561504369</v>
      </c>
      <c r="X12" t="str">
        <f>'Your maj dil results'!AF131</f>
        <v>Q %RSD</v>
      </c>
      <c r="Y12" s="212">
        <f>'Your maj dil results'!AG131</f>
        <v>31.69</v>
      </c>
      <c r="Z12" s="215">
        <f>'Your maj dil results'!AJ131</f>
        <v>17.93</v>
      </c>
      <c r="AA12" s="215">
        <f>'Your maj dil results'!AL131</f>
        <v>18.04</v>
      </c>
      <c r="AB12" s="215">
        <f>'Your maj dil results'!AM131</f>
        <v>19.170000000000002</v>
      </c>
      <c r="AC12" s="3">
        <f>'Your maj dil results'!AN131</f>
        <v>7.5</v>
      </c>
      <c r="AD12" s="215">
        <f>'Your maj dil results'!AT131</f>
        <v>17.850000000000001</v>
      </c>
      <c r="AE12" s="3">
        <f>'Your maj dil results'!AU131</f>
        <v>18.920000000000002</v>
      </c>
      <c r="AF12" s="212" t="str">
        <f>'Your maj dil results'!AV131</f>
        <v>&gt;100</v>
      </c>
      <c r="AG12" s="215">
        <f>'Your maj dil results'!AW131</f>
        <v>17.98</v>
      </c>
      <c r="AH12" s="215">
        <f>'Your maj dil results'!AX131</f>
        <v>6.14</v>
      </c>
      <c r="AI12" s="3">
        <f>'Your maj dil results'!AY131</f>
        <v>23.87</v>
      </c>
      <c r="AJ12" s="212" t="str">
        <f>'Your maj dil results'!AZ131</f>
        <v>&gt;100</v>
      </c>
      <c r="AK12" s="3">
        <f>'Your maj dil results'!BA131</f>
        <v>16.12</v>
      </c>
      <c r="AL12" s="212" t="str">
        <f>'Your maj dil results'!BB131</f>
        <v>&gt;100</v>
      </c>
      <c r="AM12" s="212">
        <f>'Your maj dil results'!BC131</f>
        <v>22.92</v>
      </c>
    </row>
    <row r="13" spans="1:39">
      <c r="A13" t="str">
        <f>'Your maj dil results'!A132</f>
        <v>067SMPL.D#</v>
      </c>
      <c r="B13" t="str">
        <f>'Your maj dil results'!B132</f>
        <v>15S</v>
      </c>
      <c r="C13">
        <f>'Your maj dil results'!C132</f>
        <v>0</v>
      </c>
      <c r="D13" s="121">
        <f>'Your maj dil results'!D132</f>
        <v>44160</v>
      </c>
      <c r="E13" s="122">
        <f>'Your maj dil results'!E132</f>
        <v>0.86736111111111114</v>
      </c>
      <c r="F13">
        <f>'Your maj dil results'!F132</f>
        <v>2504</v>
      </c>
      <c r="G13">
        <f>'Your maj dil results'!G132</f>
        <v>39842.896948896538</v>
      </c>
      <c r="H13" t="str">
        <f>'Your maj dil results'!H132</f>
        <v>Quant</v>
      </c>
      <c r="I13" s="196">
        <f>'Your maj dil results'!I132</f>
        <v>1932.3805020214822</v>
      </c>
      <c r="J13" s="206">
        <f>'Your maj dil results'!L132</f>
        <v>136661136.53471512</v>
      </c>
      <c r="K13" s="206">
        <f>'Your maj dil results'!N132</f>
        <v>2765495.4772229088</v>
      </c>
      <c r="L13" s="206">
        <f>'Your maj dil results'!O132</f>
        <v>3205361.0595387267</v>
      </c>
      <c r="M13" s="197">
        <f>'Your maj dil results'!P132</f>
        <v>1889350.1733166738</v>
      </c>
      <c r="N13" s="206">
        <f>'Your maj dil results'!V132</f>
        <v>227463098.68125033</v>
      </c>
      <c r="O13" s="197">
        <f>'Your maj dil results'!W132</f>
        <v>40360.854609232192</v>
      </c>
      <c r="P13" s="197">
        <f>'Your maj dil results'!X132</f>
        <v>39344.860737035335</v>
      </c>
      <c r="Q13" s="206">
        <f>'Your maj dil results'!Y132</f>
        <v>2517672.658200772</v>
      </c>
      <c r="R13" s="206">
        <f>'Your maj dil results'!Z132</f>
        <v>15933174.489863725</v>
      </c>
      <c r="S13" s="197">
        <f>'Your maj dil results'!AA132</f>
        <v>57533.143194206597</v>
      </c>
      <c r="T13" s="196">
        <f>'Your maj dil results'!AB132</f>
        <v>498.03621186120677</v>
      </c>
      <c r="U13" s="197">
        <f>'Your maj dil results'!AC132</f>
        <v>81279.509775748942</v>
      </c>
      <c r="V13" s="196">
        <f>'Your maj dil results'!AD132</f>
        <v>988.10384433263414</v>
      </c>
      <c r="W13" s="197">
        <f>'Your maj dil results'!AE132</f>
        <v>4346.8600571246125</v>
      </c>
      <c r="X13" t="str">
        <f>'Your maj dil results'!AF132</f>
        <v>Q %RSD</v>
      </c>
      <c r="Y13" s="212">
        <f>'Your maj dil results'!AG132</f>
        <v>1.36</v>
      </c>
      <c r="Z13" s="215">
        <f>'Your maj dil results'!AJ132</f>
        <v>1.42</v>
      </c>
      <c r="AA13" s="215">
        <f>'Your maj dil results'!AL132</f>
        <v>0.82</v>
      </c>
      <c r="AB13" s="215">
        <f>'Your maj dil results'!AM132</f>
        <v>5.18</v>
      </c>
      <c r="AC13" s="3">
        <f>'Your maj dil results'!AN132</f>
        <v>3.07</v>
      </c>
      <c r="AD13" s="215">
        <f>'Your maj dil results'!AT132</f>
        <v>0.72</v>
      </c>
      <c r="AE13" s="3">
        <f>'Your maj dil results'!AU132</f>
        <v>5.25</v>
      </c>
      <c r="AF13" s="3">
        <f>'Your maj dil results'!AV132</f>
        <v>0.47</v>
      </c>
      <c r="AG13" s="215">
        <f>'Your maj dil results'!AW132</f>
        <v>0.56000000000000005</v>
      </c>
      <c r="AH13" s="215">
        <f>'Your maj dil results'!AX132</f>
        <v>1.56</v>
      </c>
      <c r="AI13" s="3">
        <f>'Your maj dil results'!AY132</f>
        <v>0.75</v>
      </c>
      <c r="AJ13" s="212">
        <f>'Your maj dil results'!AZ132</f>
        <v>25.47</v>
      </c>
      <c r="AK13" s="3">
        <f>'Your maj dil results'!BA132</f>
        <v>1.53</v>
      </c>
      <c r="AL13" s="212">
        <f>'Your maj dil results'!BB132</f>
        <v>3.7</v>
      </c>
      <c r="AM13" s="3">
        <f>'Your maj dil results'!BC132</f>
        <v>1.55</v>
      </c>
    </row>
    <row r="14" spans="1:39">
      <c r="A14" t="str">
        <f>'Your maj dil results'!A133</f>
        <v>042SMPL.D#</v>
      </c>
      <c r="B14" t="str">
        <f>'Your maj dil results'!B133</f>
        <v>15W</v>
      </c>
      <c r="C14">
        <f>'Your maj dil results'!C133</f>
        <v>0</v>
      </c>
      <c r="D14" s="121">
        <f>'Your maj dil results'!D133</f>
        <v>44160</v>
      </c>
      <c r="E14" s="122">
        <f>'Your maj dil results'!E133</f>
        <v>0.77361111111111114</v>
      </c>
      <c r="F14">
        <f>'Your maj dil results'!F133</f>
        <v>2204</v>
      </c>
      <c r="G14">
        <f>'Your maj dil results'!G133</f>
        <v>39284.898829163336</v>
      </c>
      <c r="H14" t="str">
        <f>'Your maj dil results'!H133</f>
        <v>Quant</v>
      </c>
      <c r="I14" s="196">
        <f>'Your maj dil results'!I133</f>
        <v>1429.9703173815456</v>
      </c>
      <c r="J14" s="206">
        <f>'Your maj dil results'!L133</f>
        <v>128658043.66550992</v>
      </c>
      <c r="K14" s="206">
        <f>'Your maj dil results'!N133</f>
        <v>596344.76422669948</v>
      </c>
      <c r="L14" s="206">
        <f>'Your maj dil results'!O133</f>
        <v>920445.17956729699</v>
      </c>
      <c r="M14" s="197">
        <f>'Your maj dil results'!P133</f>
        <v>1350221.9727583437</v>
      </c>
      <c r="N14" s="206">
        <f>'Your maj dil results'!V133</f>
        <v>211784889.58801955</v>
      </c>
      <c r="O14" s="196">
        <f>'Your maj dil results'!W133</f>
        <v>-3.9284898829163337</v>
      </c>
      <c r="P14" s="196">
        <f>'Your maj dil results'!X133</f>
        <v>-1826.7477955560951</v>
      </c>
      <c r="Q14" s="206">
        <f>'Your maj dil results'!Y133</f>
        <v>2194061.5996087724</v>
      </c>
      <c r="R14" s="206">
        <f>'Your maj dil results'!Z133</f>
        <v>257473.2269263365</v>
      </c>
      <c r="S14" s="197">
        <f>'Your maj dil results'!AA133</f>
        <v>46906.169202021018</v>
      </c>
      <c r="T14" s="196">
        <f>'Your maj dil results'!AB133</f>
        <v>-381.06351864288439</v>
      </c>
      <c r="U14" s="197">
        <f>'Your maj dil results'!AC133</f>
        <v>44509.790373442062</v>
      </c>
      <c r="V14" s="196">
        <f>'Your maj dil results'!AD133</f>
        <v>-78.569797658326678</v>
      </c>
      <c r="W14" s="197">
        <f>'Your maj dil results'!AE133</f>
        <v>2101.7420873602387</v>
      </c>
      <c r="X14" t="str">
        <f>'Your maj dil results'!AF133</f>
        <v>Q %RSD</v>
      </c>
      <c r="Y14" s="212">
        <f>'Your maj dil results'!AG133</f>
        <v>8</v>
      </c>
      <c r="Z14" s="215">
        <f>'Your maj dil results'!AJ133</f>
        <v>1.06</v>
      </c>
      <c r="AA14" s="215">
        <f>'Your maj dil results'!AL133</f>
        <v>0.86</v>
      </c>
      <c r="AB14" s="215">
        <f>'Your maj dil results'!AM133</f>
        <v>10.02</v>
      </c>
      <c r="AC14" s="3">
        <f>'Your maj dil results'!AN133</f>
        <v>9.0500000000000007</v>
      </c>
      <c r="AD14" s="215">
        <f>'Your maj dil results'!AT133</f>
        <v>0.47</v>
      </c>
      <c r="AE14" s="212" t="str">
        <f>'Your maj dil results'!AU133</f>
        <v>&gt;100</v>
      </c>
      <c r="AF14" s="212">
        <f>'Your maj dil results'!AV133</f>
        <v>9.0299999999999994</v>
      </c>
      <c r="AG14" s="215">
        <f>'Your maj dil results'!AW133</f>
        <v>0.64</v>
      </c>
      <c r="AH14" s="215">
        <f>'Your maj dil results'!AX133</f>
        <v>2.54</v>
      </c>
      <c r="AI14" s="3">
        <f>'Your maj dil results'!AY133</f>
        <v>0.59</v>
      </c>
      <c r="AJ14" s="212">
        <f>'Your maj dil results'!AZ133</f>
        <v>50.83</v>
      </c>
      <c r="AK14" s="3">
        <f>'Your maj dil results'!BA133</f>
        <v>1.08</v>
      </c>
      <c r="AL14" s="212">
        <f>'Your maj dil results'!BB133</f>
        <v>52.84</v>
      </c>
      <c r="AM14" s="3">
        <f>'Your maj dil results'!BC133</f>
        <v>3.84</v>
      </c>
    </row>
    <row r="15" spans="1:39">
      <c r="A15" t="str">
        <f>'Your maj dil results'!A134</f>
        <v>068SMPL.D#</v>
      </c>
      <c r="B15" t="str">
        <f>'Your maj dil results'!B134</f>
        <v>16S</v>
      </c>
      <c r="C15">
        <f>'Your maj dil results'!C134</f>
        <v>0</v>
      </c>
      <c r="D15" s="121">
        <f>'Your maj dil results'!D134</f>
        <v>44160</v>
      </c>
      <c r="E15" s="122">
        <f>'Your maj dil results'!E134</f>
        <v>0.87152777777777779</v>
      </c>
      <c r="F15">
        <f>'Your maj dil results'!F134</f>
        <v>2505</v>
      </c>
      <c r="G15">
        <f>'Your maj dil results'!G134</f>
        <v>40190.217376699606</v>
      </c>
      <c r="H15" t="str">
        <f>'Your maj dil results'!H134</f>
        <v>Quant</v>
      </c>
      <c r="I15" s="196">
        <f>'Your maj dil results'!I134</f>
        <v>1860.8070645411917</v>
      </c>
      <c r="J15" s="206">
        <f>'Your maj dil results'!L134</f>
        <v>130256494.51788342</v>
      </c>
      <c r="K15" s="206">
        <f>'Your maj dil results'!N134</f>
        <v>2740972.8250909131</v>
      </c>
      <c r="L15" s="206">
        <f>'Your maj dil results'!O134</f>
        <v>3197935.5966639873</v>
      </c>
      <c r="M15" s="197">
        <f>'Your maj dil results'!P134</f>
        <v>1865629.8906263958</v>
      </c>
      <c r="N15" s="206">
        <f>'Your maj dil results'!V134</f>
        <v>219920869.48530024</v>
      </c>
      <c r="O15" s="197">
        <f>'Your maj dil results'!W134</f>
        <v>43686.76628847247</v>
      </c>
      <c r="P15" s="197">
        <f>'Your maj dil results'!X134</f>
        <v>39997.304333291446</v>
      </c>
      <c r="Q15" s="206">
        <f>'Your maj dil results'!Y134</f>
        <v>2533591.303427143</v>
      </c>
      <c r="R15" s="206">
        <f>'Your maj dil results'!Z134</f>
        <v>16068048.907204503</v>
      </c>
      <c r="S15" s="197">
        <f>'Your maj dil results'!AA134</f>
        <v>62656.54889027468</v>
      </c>
      <c r="T15" s="196">
        <f>'Your maj dil results'!AB134</f>
        <v>381.80706507864625</v>
      </c>
      <c r="U15" s="197">
        <f>'Your maj dil results'!AC134</f>
        <v>178323.99450041616</v>
      </c>
      <c r="V15" s="196">
        <f>'Your maj dil results'!AD134</f>
        <v>900.26086923807111</v>
      </c>
      <c r="W15" s="197">
        <f>'Your maj dil results'!AE134</f>
        <v>5767.2961935563926</v>
      </c>
      <c r="X15" t="str">
        <f>'Your maj dil results'!AF134</f>
        <v>Q %RSD</v>
      </c>
      <c r="Y15" s="212">
        <f>'Your maj dil results'!AG134</f>
        <v>2.7</v>
      </c>
      <c r="Z15" s="215">
        <f>'Your maj dil results'!AJ134</f>
        <v>0.89</v>
      </c>
      <c r="AA15" s="215">
        <f>'Your maj dil results'!AL134</f>
        <v>0.75</v>
      </c>
      <c r="AB15" s="215">
        <f>'Your maj dil results'!AM134</f>
        <v>4.75</v>
      </c>
      <c r="AC15" s="3">
        <f>'Your maj dil results'!AN134</f>
        <v>7.88</v>
      </c>
      <c r="AD15" s="215">
        <f>'Your maj dil results'!AT134</f>
        <v>0.49</v>
      </c>
      <c r="AE15" s="3">
        <f>'Your maj dil results'!AU134</f>
        <v>4.68</v>
      </c>
      <c r="AF15" s="3">
        <f>'Your maj dil results'!AV134</f>
        <v>0.51</v>
      </c>
      <c r="AG15" s="215">
        <f>'Your maj dil results'!AW134</f>
        <v>1.38</v>
      </c>
      <c r="AH15" s="215">
        <f>'Your maj dil results'!AX134</f>
        <v>4.82</v>
      </c>
      <c r="AI15" s="3">
        <f>'Your maj dil results'!AY134</f>
        <v>1.1499999999999999</v>
      </c>
      <c r="AJ15" s="212">
        <f>'Your maj dil results'!AZ134</f>
        <v>10.15</v>
      </c>
      <c r="AK15" s="3">
        <f>'Your maj dil results'!BA134</f>
        <v>1.28</v>
      </c>
      <c r="AL15" s="212">
        <f>'Your maj dil results'!BB134</f>
        <v>3.46</v>
      </c>
      <c r="AM15" s="3">
        <f>'Your maj dil results'!BC134</f>
        <v>1.56</v>
      </c>
    </row>
    <row r="16" spans="1:39">
      <c r="A16" t="str">
        <f>'Your maj dil results'!A135</f>
        <v>043SMPL.D#</v>
      </c>
      <c r="B16" t="str">
        <f>'Your maj dil results'!B135</f>
        <v>16W</v>
      </c>
      <c r="C16">
        <f>'Your maj dil results'!C135</f>
        <v>0</v>
      </c>
      <c r="D16" s="121">
        <f>'Your maj dil results'!D135</f>
        <v>44160</v>
      </c>
      <c r="E16" s="122">
        <f>'Your maj dil results'!E135</f>
        <v>0.77708333333333324</v>
      </c>
      <c r="F16">
        <f>'Your maj dil results'!F135</f>
        <v>2205</v>
      </c>
      <c r="G16">
        <f>'Your maj dil results'!G135</f>
        <v>39076.717653234053</v>
      </c>
      <c r="H16" t="str">
        <f>'Your maj dil results'!H135</f>
        <v>Quant</v>
      </c>
      <c r="I16" s="196">
        <f>'Your maj dil results'!I135</f>
        <v>1484.9152708228939</v>
      </c>
      <c r="J16" s="206">
        <f>'Your maj dil results'!L135</f>
        <v>127116562.52597037</v>
      </c>
      <c r="K16" s="206">
        <f>'Your maj dil results'!N135</f>
        <v>702208.61622861587</v>
      </c>
      <c r="L16" s="206">
        <f>'Your maj dil results'!O135</f>
        <v>887823.02508147759</v>
      </c>
      <c r="M16" s="197">
        <f>'Your maj dil results'!P135</f>
        <v>1215285.9190155792</v>
      </c>
      <c r="N16" s="206">
        <f>'Your maj dil results'!V135</f>
        <v>209529360.05664098</v>
      </c>
      <c r="O16" s="196">
        <f>'Your maj dil results'!W135</f>
        <v>-175.84522943955324</v>
      </c>
      <c r="P16" s="196">
        <f>'Your maj dil results'!X135</f>
        <v>-1508.3613014148345</v>
      </c>
      <c r="Q16" s="206">
        <f>'Your maj dil results'!Y135</f>
        <v>1946411.3063075882</v>
      </c>
      <c r="R16" s="206">
        <f>'Your maj dil results'!Z135</f>
        <v>386898.58148467034</v>
      </c>
      <c r="S16" s="197">
        <f>'Your maj dil results'!AA135</f>
        <v>51776.650890535115</v>
      </c>
      <c r="T16" s="196">
        <f>'Your maj dil results'!AB135</f>
        <v>-547.07404714527672</v>
      </c>
      <c r="U16" s="197">
        <f>'Your maj dil results'!AC135</f>
        <v>87649.077696203982</v>
      </c>
      <c r="V16" s="196">
        <f>'Your maj dil results'!AD135</f>
        <v>-46.892061183880863</v>
      </c>
      <c r="W16" s="197">
        <f>'Your maj dil results'!AE135</f>
        <v>3094.8760381361371</v>
      </c>
      <c r="X16" t="str">
        <f>'Your maj dil results'!AF135</f>
        <v>Q %RSD</v>
      </c>
      <c r="Y16" s="212">
        <f>'Your maj dil results'!AG135</f>
        <v>4.3600000000000003</v>
      </c>
      <c r="Z16" s="215">
        <f>'Your maj dil results'!AJ135</f>
        <v>0.7</v>
      </c>
      <c r="AA16" s="215">
        <f>'Your maj dil results'!AL135</f>
        <v>0.61</v>
      </c>
      <c r="AB16" s="215">
        <f>'Your maj dil results'!AM135</f>
        <v>10.77</v>
      </c>
      <c r="AC16" s="3">
        <f>'Your maj dil results'!AN135</f>
        <v>1.34</v>
      </c>
      <c r="AD16" s="215">
        <f>'Your maj dil results'!AT135</f>
        <v>0.24</v>
      </c>
      <c r="AE16" s="212">
        <f>'Your maj dil results'!AU135</f>
        <v>55.41</v>
      </c>
      <c r="AF16" s="212">
        <f>'Your maj dil results'!AV135</f>
        <v>14.58</v>
      </c>
      <c r="AG16" s="215">
        <f>'Your maj dil results'!AW135</f>
        <v>0.92</v>
      </c>
      <c r="AH16" s="215">
        <f>'Your maj dil results'!AX135</f>
        <v>2.74</v>
      </c>
      <c r="AI16" s="3">
        <f>'Your maj dil results'!AY135</f>
        <v>0.85</v>
      </c>
      <c r="AJ16" s="212">
        <f>'Your maj dil results'!AZ135</f>
        <v>15.59</v>
      </c>
      <c r="AK16" s="3">
        <f>'Your maj dil results'!BA135</f>
        <v>0.54</v>
      </c>
      <c r="AL16" s="212">
        <f>'Your maj dil results'!BB135</f>
        <v>61.68</v>
      </c>
      <c r="AM16" s="3">
        <f>'Your maj dil results'!BC135</f>
        <v>1.36</v>
      </c>
    </row>
    <row r="17" spans="1:39">
      <c r="A17" t="str">
        <f>'Your maj dil results'!A136</f>
        <v>069SMPL.D#</v>
      </c>
      <c r="B17" t="str">
        <f>'Your maj dil results'!B136</f>
        <v>17S</v>
      </c>
      <c r="C17">
        <f>'Your maj dil results'!C136</f>
        <v>0</v>
      </c>
      <c r="D17" s="121">
        <f>'Your maj dil results'!D136</f>
        <v>44160</v>
      </c>
      <c r="E17" s="122">
        <f>'Your maj dil results'!E136</f>
        <v>0.875</v>
      </c>
      <c r="F17">
        <f>'Your maj dil results'!F136</f>
        <v>2506</v>
      </c>
      <c r="G17">
        <f>'Your maj dil results'!G136</f>
        <v>40263.540328169816</v>
      </c>
      <c r="H17" t="str">
        <f>'Your maj dil results'!H136</f>
        <v>Quant</v>
      </c>
      <c r="I17" s="196">
        <f>'Your maj dil results'!I136</f>
        <v>3764.6410206838777</v>
      </c>
      <c r="J17" s="206">
        <f>'Your maj dil results'!L136</f>
        <v>20945093.67871394</v>
      </c>
      <c r="K17" s="206">
        <f>'Your maj dil results'!N136</f>
        <v>3177195.96729588</v>
      </c>
      <c r="L17" s="206">
        <f>'Your maj dil results'!O136</f>
        <v>2680343.8796462645</v>
      </c>
      <c r="M17" s="197">
        <f>'Your maj dil results'!P136</f>
        <v>323960.44548045431</v>
      </c>
      <c r="N17" s="206">
        <f>'Your maj dil results'!V136</f>
        <v>431222516.91469872</v>
      </c>
      <c r="O17" s="197">
        <f>'Your maj dil results'!W136</f>
        <v>3047.9500028424554</v>
      </c>
      <c r="P17" s="196">
        <f>'Your maj dil results'!X136</f>
        <v>2303.0745067713137</v>
      </c>
      <c r="Q17" s="206">
        <f>'Your maj dil results'!Y136</f>
        <v>588250.32419456099</v>
      </c>
      <c r="R17" s="206">
        <f>'Your maj dil results'!Z136</f>
        <v>4030380.3868497983</v>
      </c>
      <c r="S17" s="197">
        <f>'Your maj dil results'!AA136</f>
        <v>323396.75591585995</v>
      </c>
      <c r="T17" s="196">
        <f>'Your maj dil results'!AB136</f>
        <v>-1183.7480856481925</v>
      </c>
      <c r="U17" s="197">
        <f>'Your maj dil results'!AC136</f>
        <v>8769.3990834753859</v>
      </c>
      <c r="V17" s="196">
        <f>'Your maj dil results'!AD136</f>
        <v>1767.5694204066549</v>
      </c>
      <c r="W17" s="196">
        <f>'Your maj dil results'!AE136</f>
        <v>20.131770164084909</v>
      </c>
      <c r="X17" t="str">
        <f>'Your maj dil results'!AF136</f>
        <v>Q %RSD</v>
      </c>
      <c r="Y17" s="212">
        <f>'Your maj dil results'!AG136</f>
        <v>15.54</v>
      </c>
      <c r="Z17" s="215">
        <f>'Your maj dil results'!AJ136</f>
        <v>12.73</v>
      </c>
      <c r="AA17" s="215">
        <f>'Your maj dil results'!AL136</f>
        <v>11.51</v>
      </c>
      <c r="AB17" s="215">
        <f>'Your maj dil results'!AM136</f>
        <v>7.58</v>
      </c>
      <c r="AC17" s="3">
        <f>'Your maj dil results'!AN136</f>
        <v>21.92</v>
      </c>
      <c r="AD17" s="215">
        <f>'Your maj dil results'!AT136</f>
        <v>11.24</v>
      </c>
      <c r="AE17" s="3">
        <f>'Your maj dil results'!AU136</f>
        <v>4.91</v>
      </c>
      <c r="AF17" s="212">
        <f>'Your maj dil results'!AV136</f>
        <v>31.45</v>
      </c>
      <c r="AG17" s="215">
        <f>'Your maj dil results'!AW136</f>
        <v>11.93</v>
      </c>
      <c r="AH17" s="215">
        <f>'Your maj dil results'!AX136</f>
        <v>2.61</v>
      </c>
      <c r="AI17" s="3">
        <f>'Your maj dil results'!AY136</f>
        <v>13.46</v>
      </c>
      <c r="AJ17" s="212">
        <f>'Your maj dil results'!AZ136</f>
        <v>34.81</v>
      </c>
      <c r="AK17" s="3">
        <f>'Your maj dil results'!BA136</f>
        <v>15.01</v>
      </c>
      <c r="AL17" s="212">
        <f>'Your maj dil results'!BB136</f>
        <v>13.2</v>
      </c>
      <c r="AM17" s="212" t="str">
        <f>'Your maj dil results'!BC136</f>
        <v>&gt;100</v>
      </c>
    </row>
    <row r="18" spans="1:39">
      <c r="A18" t="str">
        <f>'Your maj dil results'!A137</f>
        <v>044SMPL.D#</v>
      </c>
      <c r="B18" t="str">
        <f>'Your maj dil results'!B137</f>
        <v>17W</v>
      </c>
      <c r="C18">
        <f>'Your maj dil results'!C137</f>
        <v>0</v>
      </c>
      <c r="D18" s="121">
        <f>'Your maj dil results'!D137</f>
        <v>44160</v>
      </c>
      <c r="E18" s="122">
        <f>'Your maj dil results'!E137</f>
        <v>0.78125</v>
      </c>
      <c r="F18">
        <f>'Your maj dil results'!F137</f>
        <v>2206</v>
      </c>
      <c r="G18">
        <f>'Your maj dil results'!G137</f>
        <v>39007.382061574644</v>
      </c>
      <c r="H18" t="str">
        <f>'Your maj dil results'!H137</f>
        <v>Quant</v>
      </c>
      <c r="I18" s="196">
        <f>'Your maj dil results'!I137</f>
        <v>1057.1000538686728</v>
      </c>
      <c r="J18" s="206">
        <f>'Your maj dil results'!L137</f>
        <v>6951115.4833726007</v>
      </c>
      <c r="K18" s="206">
        <f>'Your maj dil results'!N137</f>
        <v>546493.42268266075</v>
      </c>
      <c r="L18" s="206">
        <f>'Your maj dil results'!O137</f>
        <v>567557.40899591113</v>
      </c>
      <c r="M18" s="197">
        <f>'Your maj dil results'!P137</f>
        <v>187391.46342380461</v>
      </c>
      <c r="N18" s="206">
        <f>'Your maj dil results'!V137</f>
        <v>361832476.00316638</v>
      </c>
      <c r="O18" s="196">
        <f>'Your maj dil results'!W137</f>
        <v>-89.716978741621688</v>
      </c>
      <c r="P18" s="196">
        <f>'Your maj dil results'!X137</f>
        <v>-1626.6078319676626</v>
      </c>
      <c r="Q18" s="206">
        <f>'Your maj dil results'!Y137</f>
        <v>356020.37607599178</v>
      </c>
      <c r="R18" s="206">
        <f>'Your maj dil results'!Z137</f>
        <v>596812.94554209209</v>
      </c>
      <c r="S18" s="197">
        <f>'Your maj dil results'!AA137</f>
        <v>263416.85106181359</v>
      </c>
      <c r="T18" s="196">
        <f>'Your maj dil results'!AB137</f>
        <v>-846.46019073616981</v>
      </c>
      <c r="U18" s="197">
        <f>'Your maj dil results'!AC137</f>
        <v>5429.8275829711902</v>
      </c>
      <c r="V18" s="196">
        <f>'Your maj dil results'!AD137</f>
        <v>-97.518455153936614</v>
      </c>
      <c r="W18" s="196">
        <f>'Your maj dil results'!AE137</f>
        <v>-11.702214618472393</v>
      </c>
      <c r="X18" t="str">
        <f>'Your maj dil results'!AF137</f>
        <v>Q %RSD</v>
      </c>
      <c r="Y18" s="212">
        <f>'Your maj dil results'!AG137</f>
        <v>8.7100000000000009</v>
      </c>
      <c r="Z18" s="215">
        <f>'Your maj dil results'!AJ137</f>
        <v>0.34</v>
      </c>
      <c r="AA18" s="215">
        <f>'Your maj dil results'!AL137</f>
        <v>0.32</v>
      </c>
      <c r="AB18" s="215">
        <f>'Your maj dil results'!AM137</f>
        <v>10.57</v>
      </c>
      <c r="AC18" s="3">
        <f>'Your maj dil results'!AN137</f>
        <v>13.65</v>
      </c>
      <c r="AD18" s="215">
        <f>'Your maj dil results'!AT137</f>
        <v>0.38</v>
      </c>
      <c r="AE18" s="212" t="str">
        <f>'Your maj dil results'!AU137</f>
        <v>&gt;100</v>
      </c>
      <c r="AF18" s="212">
        <f>'Your maj dil results'!AV137</f>
        <v>14.31</v>
      </c>
      <c r="AG18" s="215">
        <f>'Your maj dil results'!AW137</f>
        <v>0.3</v>
      </c>
      <c r="AH18" s="215">
        <f>'Your maj dil results'!AX137</f>
        <v>3.57</v>
      </c>
      <c r="AI18" s="3">
        <f>'Your maj dil results'!AY137</f>
        <v>0.65</v>
      </c>
      <c r="AJ18" s="212">
        <f>'Your maj dil results'!AZ137</f>
        <v>16.66</v>
      </c>
      <c r="AK18" s="3">
        <f>'Your maj dil results'!BA137</f>
        <v>4.3</v>
      </c>
      <c r="AL18" s="212">
        <f>'Your maj dil results'!BB137</f>
        <v>21.8</v>
      </c>
      <c r="AM18" s="212">
        <f>'Your maj dil results'!BC137</f>
        <v>63.61</v>
      </c>
    </row>
    <row r="19" spans="1:39">
      <c r="A19" t="str">
        <f>'Your maj dil results'!A138</f>
        <v>070SMPL.D#</v>
      </c>
      <c r="B19" t="str">
        <f>'Your maj dil results'!B138</f>
        <v>18S</v>
      </c>
      <c r="C19">
        <f>'Your maj dil results'!C138</f>
        <v>0</v>
      </c>
      <c r="D19" s="121">
        <f>'Your maj dil results'!D138</f>
        <v>44160</v>
      </c>
      <c r="E19" s="122">
        <f>'Your maj dil results'!E138</f>
        <v>0.87847222222222221</v>
      </c>
      <c r="F19">
        <f>'Your maj dil results'!F138</f>
        <v>2507</v>
      </c>
      <c r="G19">
        <f>'Your maj dil results'!G138</f>
        <v>39954.194708602437</v>
      </c>
      <c r="H19" t="str">
        <f>'Your maj dil results'!H138</f>
        <v>Quant</v>
      </c>
      <c r="I19" s="196">
        <f>'Your maj dil results'!I138</f>
        <v>371.57401079000266</v>
      </c>
      <c r="J19" s="206">
        <f>'Your maj dil results'!L138</f>
        <v>2020084.0844669393</v>
      </c>
      <c r="K19" s="206">
        <f>'Your maj dil results'!N138</f>
        <v>508217.356693423</v>
      </c>
      <c r="L19" s="206">
        <f>'Your maj dil results'!O138</f>
        <v>487441.17544494971</v>
      </c>
      <c r="M19" s="197">
        <f>'Your maj dil results'!P138</f>
        <v>336614.09041997558</v>
      </c>
      <c r="N19" s="206">
        <f>'Your maj dil results'!V138</f>
        <v>427110341.43496007</v>
      </c>
      <c r="O19" s="197">
        <f>'Your maj dil results'!W138</f>
        <v>1538.2364962811939</v>
      </c>
      <c r="P19" s="196">
        <f>'Your maj dil results'!X138</f>
        <v>-315.63813819795928</v>
      </c>
      <c r="Q19" s="206">
        <f>'Your maj dil results'!Y138</f>
        <v>110473.34836928574</v>
      </c>
      <c r="R19" s="206">
        <f>'Your maj dil results'!Z138</f>
        <v>1797139.6779929376</v>
      </c>
      <c r="S19" s="197">
        <f>'Your maj dil results'!AA138</f>
        <v>149628.45918371613</v>
      </c>
      <c r="T19" s="196">
        <f>'Your maj dil results'!AB138</f>
        <v>-1434.3555900388276</v>
      </c>
      <c r="U19" s="197">
        <f>'Your maj dil results'!AC138</f>
        <v>8622.1152181164052</v>
      </c>
      <c r="V19" s="196">
        <f>'Your maj dil results'!AD138</f>
        <v>-119.86258412580732</v>
      </c>
      <c r="W19" s="196">
        <f>'Your maj dil results'!AE138</f>
        <v>299.65646031451826</v>
      </c>
      <c r="X19" t="str">
        <f>'Your maj dil results'!AF138</f>
        <v>Q %RSD</v>
      </c>
      <c r="Y19" s="212">
        <f>'Your maj dil results'!AG138</f>
        <v>16.22</v>
      </c>
      <c r="Z19" s="215">
        <f>'Your maj dil results'!AJ138</f>
        <v>1.1200000000000001</v>
      </c>
      <c r="AA19" s="215">
        <f>'Your maj dil results'!AL138</f>
        <v>1.63</v>
      </c>
      <c r="AB19" s="215">
        <f>'Your maj dil results'!AM138</f>
        <v>9.1999999999999993</v>
      </c>
      <c r="AC19" s="3">
        <f>'Your maj dil results'!AN138</f>
        <v>38.049999999999997</v>
      </c>
      <c r="AD19" s="215">
        <f>'Your maj dil results'!AT138</f>
        <v>0.75</v>
      </c>
      <c r="AE19" s="3">
        <f>'Your maj dil results'!AU138</f>
        <v>15.48</v>
      </c>
      <c r="AF19" s="212">
        <f>'Your maj dil results'!AV138</f>
        <v>40.18</v>
      </c>
      <c r="AG19" s="215">
        <f>'Your maj dil results'!AW138</f>
        <v>0.64</v>
      </c>
      <c r="AH19" s="215">
        <f>'Your maj dil results'!AX138</f>
        <v>1.3</v>
      </c>
      <c r="AI19" s="3">
        <f>'Your maj dil results'!AY138</f>
        <v>0.08</v>
      </c>
      <c r="AJ19" s="212">
        <f>'Your maj dil results'!AZ138</f>
        <v>2.5499999999999998</v>
      </c>
      <c r="AK19" s="3">
        <f>'Your maj dil results'!BA138</f>
        <v>4.9800000000000004</v>
      </c>
      <c r="AL19" s="212">
        <f>'Your maj dil results'!BB138</f>
        <v>29.14</v>
      </c>
      <c r="AM19" s="212">
        <f>'Your maj dil results'!BC138</f>
        <v>1.52</v>
      </c>
    </row>
    <row r="20" spans="1:39">
      <c r="A20" t="str">
        <f>'Your maj dil results'!A139</f>
        <v>045SMPL.D#</v>
      </c>
      <c r="B20" t="str">
        <f>'Your maj dil results'!B139</f>
        <v>18W</v>
      </c>
      <c r="C20">
        <f>'Your maj dil results'!C139</f>
        <v>0</v>
      </c>
      <c r="D20" s="121">
        <f>'Your maj dil results'!D139</f>
        <v>44160</v>
      </c>
      <c r="E20" s="122">
        <f>'Your maj dil results'!E139</f>
        <v>0.78472222222222221</v>
      </c>
      <c r="F20">
        <f>'Your maj dil results'!F139</f>
        <v>2207</v>
      </c>
      <c r="G20">
        <f>'Your maj dil results'!G139</f>
        <v>39598.601878051937</v>
      </c>
      <c r="H20" t="str">
        <f>'Your maj dil results'!H139</f>
        <v>Quant</v>
      </c>
      <c r="I20" s="196">
        <f>'Your maj dil results'!I139</f>
        <v>122.755665821961</v>
      </c>
      <c r="J20" s="206">
        <f>'Your maj dil results'!L139</f>
        <v>1562164.844089149</v>
      </c>
      <c r="K20" s="206">
        <f>'Your maj dil results'!N139</f>
        <v>38553.198788471367</v>
      </c>
      <c r="L20" s="206">
        <f>'Your maj dil results'!O139</f>
        <v>108262.57753459399</v>
      </c>
      <c r="M20" s="197">
        <f>'Your maj dil results'!P139</f>
        <v>245630.12744955617</v>
      </c>
      <c r="N20" s="206">
        <f>'Your maj dil results'!V139</f>
        <v>378047852.12976182</v>
      </c>
      <c r="O20" s="196">
        <f>'Your maj dil results'!W139</f>
        <v>-241.55147145611684</v>
      </c>
      <c r="P20" s="196">
        <f>'Your maj dil results'!X139</f>
        <v>-1920.5321910855191</v>
      </c>
      <c r="Q20" s="206">
        <f>'Your maj dil results'!Y139</f>
        <v>92106.347968348811</v>
      </c>
      <c r="R20" s="207">
        <f>'Your maj dil results'!Z139</f>
        <v>2851.0993352197393</v>
      </c>
      <c r="S20" s="197">
        <f>'Your maj dil results'!AA139</f>
        <v>126081.94837971737</v>
      </c>
      <c r="T20" s="196">
        <f>'Your maj dil results'!AB139</f>
        <v>-791.97203756103875</v>
      </c>
      <c r="U20" s="197">
        <f>'Your maj dil results'!AC139</f>
        <v>6434.7728051834401</v>
      </c>
      <c r="V20" s="196">
        <f>'Your maj dil results'!AD139</f>
        <v>-98.996504695129843</v>
      </c>
      <c r="W20" s="196">
        <f>'Your maj dil results'!AE139</f>
        <v>150.47468713659737</v>
      </c>
      <c r="X20" t="str">
        <f>'Your maj dil results'!AF139</f>
        <v>Q %RSD</v>
      </c>
      <c r="Y20" s="212">
        <f>'Your maj dil results'!AG139</f>
        <v>38.79</v>
      </c>
      <c r="Z20" s="215">
        <f>'Your maj dil results'!AJ139</f>
        <v>0.75</v>
      </c>
      <c r="AA20" s="215">
        <f>'Your maj dil results'!AL139</f>
        <v>4.47</v>
      </c>
      <c r="AB20" s="215">
        <f>'Your maj dil results'!AM139</f>
        <v>17.86</v>
      </c>
      <c r="AC20" s="3">
        <f>'Your maj dil results'!AN139</f>
        <v>20.93</v>
      </c>
      <c r="AD20" s="215">
        <f>'Your maj dil results'!AT139</f>
        <v>0.46</v>
      </c>
      <c r="AE20" s="212">
        <f>'Your maj dil results'!AU139</f>
        <v>15.46</v>
      </c>
      <c r="AF20" s="212">
        <f>'Your maj dil results'!AV139</f>
        <v>7.42</v>
      </c>
      <c r="AG20" s="215">
        <f>'Your maj dil results'!AW139</f>
        <v>0.93</v>
      </c>
      <c r="AH20" s="217">
        <f>'Your maj dil results'!AX139</f>
        <v>3.94</v>
      </c>
      <c r="AI20" s="3">
        <f>'Your maj dil results'!AY139</f>
        <v>0.51</v>
      </c>
      <c r="AJ20" s="212">
        <f>'Your maj dil results'!AZ139</f>
        <v>18.670000000000002</v>
      </c>
      <c r="AK20" s="3">
        <f>'Your maj dil results'!BA139</f>
        <v>6.38</v>
      </c>
      <c r="AL20" s="212">
        <f>'Your maj dil results'!BB139</f>
        <v>13.55</v>
      </c>
      <c r="AM20" s="212">
        <f>'Your maj dil results'!BC139</f>
        <v>8.43</v>
      </c>
    </row>
    <row r="21" spans="1:39">
      <c r="A21" t="str">
        <f>'Your maj dil results'!A140</f>
        <v>071SMPL.D#</v>
      </c>
      <c r="B21" t="str">
        <f>'Your maj dil results'!B140</f>
        <v>19S</v>
      </c>
      <c r="C21">
        <f>'Your maj dil results'!C140</f>
        <v>0</v>
      </c>
      <c r="D21" s="121">
        <f>'Your maj dil results'!D140</f>
        <v>44160</v>
      </c>
      <c r="E21" s="122">
        <f>'Your maj dil results'!E140</f>
        <v>0.88263888888888886</v>
      </c>
      <c r="F21">
        <f>'Your maj dil results'!F140</f>
        <v>2508</v>
      </c>
      <c r="G21">
        <f>'Your maj dil results'!G140</f>
        <v>39643.997018929302</v>
      </c>
      <c r="H21" t="str">
        <f>'Your maj dil results'!H140</f>
        <v>Quant</v>
      </c>
      <c r="I21" s="197">
        <f>'Your maj dil results'!I140</f>
        <v>65174.731099119766</v>
      </c>
      <c r="J21" s="206">
        <f>'Your maj dil results'!L140</f>
        <v>41309044.89372433</v>
      </c>
      <c r="K21" s="206">
        <f>'Your maj dil results'!N140</f>
        <v>35889710.501236692</v>
      </c>
      <c r="L21" s="206">
        <f>'Your maj dil results'!O140</f>
        <v>28178953.081054945</v>
      </c>
      <c r="M21" s="197">
        <f>'Your maj dil results'!P140</f>
        <v>407936.7293247825</v>
      </c>
      <c r="N21" s="206">
        <f>'Your maj dil results'!V140</f>
        <v>269777399.7138139</v>
      </c>
      <c r="O21" s="197">
        <f>'Your maj dil results'!W140</f>
        <v>37138.496407332968</v>
      </c>
      <c r="P21" s="197">
        <f>'Your maj dil results'!X140</f>
        <v>34973.934170099426</v>
      </c>
      <c r="Q21" s="206">
        <f>'Your maj dil results'!Y140</f>
        <v>3155265.7227365831</v>
      </c>
      <c r="R21" s="209">
        <f>'Your maj dil results'!Z140</f>
        <v>40159368.980175383</v>
      </c>
      <c r="S21" s="197">
        <f>'Your maj dil results'!AA140</f>
        <v>1100913.7972156666</v>
      </c>
      <c r="T21" s="196">
        <f>'Your maj dil results'!AB140</f>
        <v>7437.2138407511366</v>
      </c>
      <c r="U21" s="197">
        <f>'Your maj dil results'!AC140</f>
        <v>9748.4588669547156</v>
      </c>
      <c r="V21" s="196">
        <f>'Your maj dil results'!AD140</f>
        <v>852.34593590697989</v>
      </c>
      <c r="W21" s="196">
        <f>'Your maj dil results'!AE140</f>
        <v>170.46918718139599</v>
      </c>
      <c r="X21" t="str">
        <f>'Your maj dil results'!AF140</f>
        <v>Q %RSD</v>
      </c>
      <c r="Y21" s="3">
        <f>'Your maj dil results'!AG140</f>
        <v>1.22</v>
      </c>
      <c r="Z21" s="215">
        <f>'Your maj dil results'!AJ140</f>
        <v>0.64</v>
      </c>
      <c r="AA21" s="215">
        <f>'Your maj dil results'!AL140</f>
        <v>0.68</v>
      </c>
      <c r="AB21" s="215">
        <f>'Your maj dil results'!AM140</f>
        <v>2.89</v>
      </c>
      <c r="AC21" s="3">
        <f>'Your maj dil results'!AN140</f>
        <v>18.149999999999999</v>
      </c>
      <c r="AD21" s="215">
        <f>'Your maj dil results'!AT140</f>
        <v>0.83</v>
      </c>
      <c r="AE21" s="3">
        <f>'Your maj dil results'!AU140</f>
        <v>5.95</v>
      </c>
      <c r="AF21" s="3">
        <f>'Your maj dil results'!AV140</f>
        <v>1.18</v>
      </c>
      <c r="AG21" s="215">
        <f>'Your maj dil results'!AW140</f>
        <v>1.01</v>
      </c>
      <c r="AH21" s="216">
        <f>'Your maj dil results'!AX140</f>
        <v>2.29</v>
      </c>
      <c r="AI21" s="3">
        <f>'Your maj dil results'!AY140</f>
        <v>0.57999999999999996</v>
      </c>
      <c r="AJ21" s="212">
        <f>'Your maj dil results'!AZ140</f>
        <v>4.08</v>
      </c>
      <c r="AK21" s="3">
        <f>'Your maj dil results'!BA140</f>
        <v>6.89</v>
      </c>
      <c r="AL21" s="212">
        <f>'Your maj dil results'!BB140</f>
        <v>6.8</v>
      </c>
      <c r="AM21" s="212">
        <f>'Your maj dil results'!BC140</f>
        <v>26.47</v>
      </c>
    </row>
    <row r="22" spans="1:39">
      <c r="A22" t="str">
        <f>'Your maj dil results'!A141</f>
        <v>049SMPL.D#</v>
      </c>
      <c r="B22" t="str">
        <f>'Your maj dil results'!B141</f>
        <v>19W</v>
      </c>
      <c r="C22">
        <f>'Your maj dil results'!C141</f>
        <v>0</v>
      </c>
      <c r="D22" s="121">
        <f>'Your maj dil results'!D141</f>
        <v>44160</v>
      </c>
      <c r="E22" s="122">
        <f>'Your maj dil results'!E141</f>
        <v>0.79999999999999993</v>
      </c>
      <c r="F22">
        <f>'Your maj dil results'!F141</f>
        <v>2208</v>
      </c>
      <c r="G22">
        <f>'Your maj dil results'!G141</f>
        <v>39239.513573591095</v>
      </c>
      <c r="H22" t="str">
        <f>'Your maj dil results'!H141</f>
        <v>Quant</v>
      </c>
      <c r="I22" s="197">
        <f>'Your maj dil results'!I141</f>
        <v>30190.881743520989</v>
      </c>
      <c r="J22" s="206">
        <f>'Your maj dil results'!L141</f>
        <v>23975342.793464158</v>
      </c>
      <c r="K22" s="206">
        <f>'Your maj dil results'!N141</f>
        <v>15680109.624007003</v>
      </c>
      <c r="L22" s="206">
        <f>'Your maj dil results'!O141</f>
        <v>14962026.525610285</v>
      </c>
      <c r="M22" s="197">
        <f>'Your maj dil results'!P141</f>
        <v>489316.73426268098</v>
      </c>
      <c r="N22" s="206">
        <f>'Your maj dil results'!V141</f>
        <v>318114736.54110301</v>
      </c>
      <c r="O22" s="197">
        <f>'Your maj dil results'!W141</f>
        <v>11214.652979332335</v>
      </c>
      <c r="P22" s="197">
        <f>'Your maj dil results'!X141</f>
        <v>8189.2864828084612</v>
      </c>
      <c r="Q22" s="206">
        <f>'Your maj dil results'!Y141</f>
        <v>3538619.3340664455</v>
      </c>
      <c r="R22" s="206">
        <f>'Your maj dil results'!Z141</f>
        <v>22633351.429247342</v>
      </c>
      <c r="S22" s="197">
        <f>'Your maj dil results'!AA141</f>
        <v>1268221.0786984642</v>
      </c>
      <c r="T22" s="196">
        <f>'Your maj dil results'!AB141</f>
        <v>4143.6926333712199</v>
      </c>
      <c r="U22" s="197">
        <f>'Your maj dil results'!AC141</f>
        <v>9087.8713436436974</v>
      </c>
      <c r="V22" s="196">
        <f>'Your maj dil results'!AD141</f>
        <v>384.54723302119271</v>
      </c>
      <c r="W22" s="196">
        <f>'Your maj dil results'!AE141</f>
        <v>129.49039479285062</v>
      </c>
      <c r="X22" t="str">
        <f>'Your maj dil results'!AF141</f>
        <v>Q %RSD</v>
      </c>
      <c r="Y22" s="3">
        <f>'Your maj dil results'!AG141</f>
        <v>1.08</v>
      </c>
      <c r="Z22" s="215">
        <f>'Your maj dil results'!AJ141</f>
        <v>0.4</v>
      </c>
      <c r="AA22" s="215">
        <f>'Your maj dil results'!AL141</f>
        <v>0.7</v>
      </c>
      <c r="AB22" s="215">
        <f>'Your maj dil results'!AM141</f>
        <v>5.93</v>
      </c>
      <c r="AC22" s="3">
        <f>'Your maj dil results'!AN141</f>
        <v>53.87</v>
      </c>
      <c r="AD22" s="215">
        <f>'Your maj dil results'!AT141</f>
        <v>0.78</v>
      </c>
      <c r="AE22" s="3">
        <f>'Your maj dil results'!AU141</f>
        <v>14.24</v>
      </c>
      <c r="AF22" s="3">
        <f>'Your maj dil results'!AV141</f>
        <v>1.63</v>
      </c>
      <c r="AG22" s="215">
        <f>'Your maj dil results'!AW141</f>
        <v>0.95</v>
      </c>
      <c r="AH22" s="215">
        <f>'Your maj dil results'!AX141</f>
        <v>3.78</v>
      </c>
      <c r="AI22" s="3">
        <f>'Your maj dil results'!AY141</f>
        <v>1.1100000000000001</v>
      </c>
      <c r="AJ22" s="212">
        <f>'Your maj dil results'!AZ141</f>
        <v>3.48</v>
      </c>
      <c r="AK22" s="3">
        <f>'Your maj dil results'!BA141</f>
        <v>3.36</v>
      </c>
      <c r="AL22" s="212">
        <f>'Your maj dil results'!BB141</f>
        <v>22.69</v>
      </c>
      <c r="AM22" s="212">
        <f>'Your maj dil results'!BC141</f>
        <v>19.239999999999998</v>
      </c>
    </row>
    <row r="23" spans="1:39">
      <c r="A23" t="str">
        <f>'Your maj dil results'!A142</f>
        <v>050SMPL.D#</v>
      </c>
      <c r="B23" t="str">
        <f>'Your maj dil results'!B142</f>
        <v>1S</v>
      </c>
      <c r="C23">
        <f>'Your maj dil results'!C142</f>
        <v>0</v>
      </c>
      <c r="D23" s="121">
        <f>'Your maj dil results'!D142</f>
        <v>44160</v>
      </c>
      <c r="E23" s="122">
        <f>'Your maj dil results'!E142</f>
        <v>0.80347222222222225</v>
      </c>
      <c r="F23">
        <f>'Your maj dil results'!F142</f>
        <v>2402</v>
      </c>
      <c r="G23">
        <f>'Your maj dil results'!G142</f>
        <v>39699.994483964008</v>
      </c>
      <c r="H23" t="str">
        <f>'Your maj dil results'!H142</f>
        <v>Quant</v>
      </c>
      <c r="I23" s="196">
        <f>'Your maj dil results'!I142</f>
        <v>7050.7190203520086</v>
      </c>
      <c r="J23" s="206">
        <f>'Your maj dil results'!L142</f>
        <v>141848080.29120341</v>
      </c>
      <c r="K23" s="206">
        <f>'Your maj dil results'!N142</f>
        <v>3149797.5623577046</v>
      </c>
      <c r="L23" s="206">
        <f>'Your maj dil results'!O142</f>
        <v>3174014.5589929228</v>
      </c>
      <c r="M23" s="197">
        <f>'Your maj dil results'!P142</f>
        <v>2181514.6968938224</v>
      </c>
      <c r="N23" s="206">
        <f>'Your maj dil results'!V142</f>
        <v>241971466.37976062</v>
      </c>
      <c r="O23" s="197">
        <f>'Your maj dil results'!W142</f>
        <v>8547.4088123974507</v>
      </c>
      <c r="P23" s="197">
        <f>'Your maj dil results'!X142</f>
        <v>8606.9588041233965</v>
      </c>
      <c r="Q23" s="206">
        <f>'Your maj dil results'!Y142</f>
        <v>123983.08277341961</v>
      </c>
      <c r="R23" s="206">
        <f>'Your maj dil results'!Z142</f>
        <v>2586057.6406854154</v>
      </c>
      <c r="S23" s="197">
        <f>'Your maj dil results'!AA142</f>
        <v>100004.28610510535</v>
      </c>
      <c r="T23" s="196">
        <f>'Your maj dil results'!AB142</f>
        <v>2092.1897093049033</v>
      </c>
      <c r="U23" s="197">
        <f>'Your maj dil results'!AC142</f>
        <v>24479.01659881221</v>
      </c>
      <c r="V23" s="196">
        <f>'Your maj dil results'!AD142</f>
        <v>1524.4797881842178</v>
      </c>
      <c r="W23" s="196">
        <f>'Your maj dil results'!AE142</f>
        <v>309.65995697491923</v>
      </c>
      <c r="X23" t="str">
        <f>'Your maj dil results'!AF142</f>
        <v>Q %RSD</v>
      </c>
      <c r="Y23" s="212">
        <f>'Your maj dil results'!AG142</f>
        <v>3.05</v>
      </c>
      <c r="Z23" s="215">
        <f>'Your maj dil results'!AJ142</f>
        <v>0.19</v>
      </c>
      <c r="AA23" s="215">
        <f>'Your maj dil results'!AL142</f>
        <v>0.32</v>
      </c>
      <c r="AB23" s="215">
        <f>'Your maj dil results'!AM142</f>
        <v>11.03</v>
      </c>
      <c r="AC23" s="3">
        <f>'Your maj dil results'!AN142</f>
        <v>4.96</v>
      </c>
      <c r="AD23" s="215">
        <f>'Your maj dil results'!AT142</f>
        <v>0.05</v>
      </c>
      <c r="AE23" s="3">
        <f>'Your maj dil results'!AU142</f>
        <v>24.3</v>
      </c>
      <c r="AF23" s="3">
        <f>'Your maj dil results'!AV142</f>
        <v>0.7</v>
      </c>
      <c r="AG23" s="215">
        <f>'Your maj dil results'!AW142</f>
        <v>0.74</v>
      </c>
      <c r="AH23" s="215">
        <f>'Your maj dil results'!AX142</f>
        <v>2.79</v>
      </c>
      <c r="AI23" s="3">
        <f>'Your maj dil results'!AY142</f>
        <v>0.43</v>
      </c>
      <c r="AJ23" s="212">
        <f>'Your maj dil results'!AZ142</f>
        <v>7.96</v>
      </c>
      <c r="AK23" s="3">
        <f>'Your maj dil results'!BA142</f>
        <v>2.4900000000000002</v>
      </c>
      <c r="AL23" s="212">
        <f>'Your maj dil results'!BB142</f>
        <v>3.39</v>
      </c>
      <c r="AM23" s="212">
        <f>'Your maj dil results'!BC142</f>
        <v>12.16</v>
      </c>
    </row>
    <row r="24" spans="1:39">
      <c r="A24" t="str">
        <f>'Your maj dil results'!A143</f>
        <v>025SMPL.D#</v>
      </c>
      <c r="B24" t="str">
        <f>'Your maj dil results'!B143</f>
        <v>1W</v>
      </c>
      <c r="C24">
        <f>'Your maj dil results'!C143</f>
        <v>0</v>
      </c>
      <c r="D24" s="121">
        <f>'Your maj dil results'!D143</f>
        <v>44160</v>
      </c>
      <c r="E24" s="122">
        <f>'Your maj dil results'!E143</f>
        <v>0.70972222222222225</v>
      </c>
      <c r="F24">
        <f>'Your maj dil results'!F143</f>
        <v>2102</v>
      </c>
      <c r="G24">
        <f>'Your maj dil results'!G143</f>
        <v>39290.118244831676</v>
      </c>
      <c r="H24" t="str">
        <f>'Your maj dil results'!H143</f>
        <v>Quant</v>
      </c>
      <c r="I24" s="196">
        <f>'Your maj dil results'!I143</f>
        <v>4121.5334038828423</v>
      </c>
      <c r="J24" s="206">
        <f>'Your maj dil results'!L143</f>
        <v>116770231.42363974</v>
      </c>
      <c r="K24" s="206">
        <f>'Your maj dil results'!N143</f>
        <v>635321.21201892826</v>
      </c>
      <c r="L24" s="206">
        <f>'Your maj dil results'!O143</f>
        <v>953571.16980206477</v>
      </c>
      <c r="M24" s="197">
        <f>'Your maj dil results'!P143</f>
        <v>1567282.8167863355</v>
      </c>
      <c r="N24" s="206">
        <f>'Your maj dil results'!V143</f>
        <v>198336516.8999103</v>
      </c>
      <c r="O24" s="196">
        <f>'Your maj dil results'!W143</f>
        <v>565.77770272557609</v>
      </c>
      <c r="P24" s="196">
        <f>'Your maj dil results'!X143</f>
        <v>-990.11097976975827</v>
      </c>
      <c r="Q24" s="206">
        <f>'Your maj dil results'!Y143</f>
        <v>101289.92483517605</v>
      </c>
      <c r="R24" s="206">
        <f>'Your maj dil results'!Z143</f>
        <v>1255712.1791048204</v>
      </c>
      <c r="S24" s="197">
        <f>'Your maj dil results'!AA143</f>
        <v>77008.631759870084</v>
      </c>
      <c r="T24" s="196">
        <f>'Your maj dil results'!AB143</f>
        <v>5783.5054056392228</v>
      </c>
      <c r="U24" s="197">
        <f>'Your maj dil results'!AC143</f>
        <v>10466.88750042316</v>
      </c>
      <c r="V24" s="196">
        <f>'Your maj dil results'!AD143</f>
        <v>286.81786318727126</v>
      </c>
      <c r="W24" s="196">
        <f>'Your maj dil results'!AE143</f>
        <v>102.15430743656235</v>
      </c>
      <c r="X24" t="str">
        <f>'Your maj dil results'!AF143</f>
        <v>Q %RSD</v>
      </c>
      <c r="Y24" s="212">
        <f>'Your maj dil results'!AG143</f>
        <v>1.08</v>
      </c>
      <c r="Z24" s="215">
        <f>'Your maj dil results'!AJ143</f>
        <v>0.66</v>
      </c>
      <c r="AA24" s="215">
        <f>'Your maj dil results'!AL143</f>
        <v>0.26</v>
      </c>
      <c r="AB24" s="215">
        <f>'Your maj dil results'!AM143</f>
        <v>10.56</v>
      </c>
      <c r="AC24" s="3">
        <f>'Your maj dil results'!AN143</f>
        <v>6.62</v>
      </c>
      <c r="AD24" s="215">
        <f>'Your maj dil results'!AT143</f>
        <v>0.28999999999999998</v>
      </c>
      <c r="AE24" s="212">
        <f>'Your maj dil results'!AU143</f>
        <v>28.31</v>
      </c>
      <c r="AF24" s="212">
        <f>'Your maj dil results'!AV143</f>
        <v>16.86</v>
      </c>
      <c r="AG24" s="215">
        <f>'Your maj dil results'!AW143</f>
        <v>0.53</v>
      </c>
      <c r="AH24" s="215">
        <f>'Your maj dil results'!AX143</f>
        <v>3.04</v>
      </c>
      <c r="AI24" s="3">
        <f>'Your maj dil results'!AY143</f>
        <v>0.7</v>
      </c>
      <c r="AJ24" s="212">
        <f>'Your maj dil results'!AZ143</f>
        <v>5.2</v>
      </c>
      <c r="AK24" s="3">
        <f>'Your maj dil results'!BA143</f>
        <v>2</v>
      </c>
      <c r="AL24" s="212">
        <f>'Your maj dil results'!BB143</f>
        <v>4.3499999999999996</v>
      </c>
      <c r="AM24" s="212">
        <f>'Your maj dil results'!BC143</f>
        <v>15.94</v>
      </c>
    </row>
    <row r="25" spans="1:39">
      <c r="A25" t="str">
        <f>'Your maj dil results'!A146</f>
        <v>051SMPL.D#</v>
      </c>
      <c r="B25" t="str">
        <f>'Your maj dil results'!B146</f>
        <v>2S</v>
      </c>
      <c r="C25">
        <f>'Your maj dil results'!C146</f>
        <v>0</v>
      </c>
      <c r="D25" s="121">
        <f>'Your maj dil results'!D146</f>
        <v>44160</v>
      </c>
      <c r="E25" s="122">
        <f>'Your maj dil results'!E146</f>
        <v>0.80763888888888891</v>
      </c>
      <c r="F25">
        <f>'Your maj dil results'!F146</f>
        <v>2403</v>
      </c>
      <c r="G25">
        <f>'Your maj dil results'!G146</f>
        <v>40104.585424122379</v>
      </c>
      <c r="H25" t="str">
        <f>'Your maj dil results'!H146</f>
        <v>Quant</v>
      </c>
      <c r="I25" s="197">
        <f>'Your maj dil results'!I146</f>
        <v>7379.2437180385177</v>
      </c>
      <c r="J25" s="206">
        <f>'Your maj dil results'!L146</f>
        <v>123441913.93544868</v>
      </c>
      <c r="K25" s="206">
        <f>'Your maj dil results'!N146</f>
        <v>9432598.4917535838</v>
      </c>
      <c r="L25" s="206">
        <f>'Your maj dil results'!O146</f>
        <v>6857884.1075249268</v>
      </c>
      <c r="M25" s="197">
        <f>'Your maj dil results'!P146</f>
        <v>7218825.3763420284</v>
      </c>
      <c r="N25" s="206">
        <f>'Your maj dil results'!V146</f>
        <v>226951848.91510853</v>
      </c>
      <c r="O25" s="197">
        <f>'Your maj dil results'!W146</f>
        <v>31694.653860683917</v>
      </c>
      <c r="P25" s="197">
        <f>'Your maj dil results'!X146</f>
        <v>30327.087497721343</v>
      </c>
      <c r="Q25" s="206">
        <f>'Your maj dil results'!Y146</f>
        <v>1025474.2492948092</v>
      </c>
      <c r="R25" s="206">
        <f>'Your maj dil results'!Z146</f>
        <v>12396327.354596227</v>
      </c>
      <c r="S25" s="197">
        <f>'Your maj dil results'!AA146</f>
        <v>103389.62122338748</v>
      </c>
      <c r="T25" s="196">
        <f>'Your maj dil results'!AB146</f>
        <v>248.64842962955873</v>
      </c>
      <c r="U25" s="197">
        <f>'Your maj dil results'!AC146</f>
        <v>149309.3715340076</v>
      </c>
      <c r="V25" s="197">
        <f>'Your maj dil results'!AD146</f>
        <v>3312.6387560325088</v>
      </c>
      <c r="W25" s="197">
        <f>'Your maj dil results'!AE146</f>
        <v>3232.4295851842639</v>
      </c>
      <c r="X25" t="str">
        <f>'Your maj dil results'!AF146</f>
        <v>Q %RSD</v>
      </c>
      <c r="Y25" s="3">
        <f>'Your maj dil results'!AG146</f>
        <v>4.32</v>
      </c>
      <c r="Z25" s="215">
        <f>'Your maj dil results'!AJ146</f>
        <v>0.97</v>
      </c>
      <c r="AA25" s="215">
        <f>'Your maj dil results'!AL146</f>
        <v>1.34</v>
      </c>
      <c r="AB25" s="215">
        <f>'Your maj dil results'!AM146</f>
        <v>4.51</v>
      </c>
      <c r="AC25" s="3">
        <f>'Your maj dil results'!AN146</f>
        <v>3.58</v>
      </c>
      <c r="AD25" s="215">
        <f>'Your maj dil results'!AT146</f>
        <v>0.34</v>
      </c>
      <c r="AE25" s="3">
        <f>'Your maj dil results'!AU146</f>
        <v>5.39</v>
      </c>
      <c r="AF25" s="3">
        <f>'Your maj dil results'!AV146</f>
        <v>0.42</v>
      </c>
      <c r="AG25" s="215">
        <f>'Your maj dil results'!AW146</f>
        <v>0.75</v>
      </c>
      <c r="AH25" s="215">
        <f>'Your maj dil results'!AX146</f>
        <v>7.85</v>
      </c>
      <c r="AI25" s="3">
        <f>'Your maj dil results'!AY146</f>
        <v>0.09</v>
      </c>
      <c r="AJ25" s="212">
        <f>'Your maj dil results'!AZ146</f>
        <v>16.23</v>
      </c>
      <c r="AK25" s="3">
        <f>'Your maj dil results'!BA146</f>
        <v>1.79</v>
      </c>
      <c r="AL25" s="3">
        <f>'Your maj dil results'!BB146</f>
        <v>5.42</v>
      </c>
      <c r="AM25" s="3">
        <f>'Your maj dil results'!BC146</f>
        <v>4.5199999999999996</v>
      </c>
    </row>
    <row r="26" spans="1:39">
      <c r="A26" t="str">
        <f>'Your maj dil results'!A147</f>
        <v>026SMPL.D#</v>
      </c>
      <c r="B26" t="str">
        <f>'Your maj dil results'!B147</f>
        <v>2W</v>
      </c>
      <c r="C26">
        <f>'Your maj dil results'!C147</f>
        <v>0</v>
      </c>
      <c r="D26" s="121">
        <f>'Your maj dil results'!D147</f>
        <v>44160</v>
      </c>
      <c r="E26" s="122">
        <f>'Your maj dil results'!E147</f>
        <v>0.71319444444444446</v>
      </c>
      <c r="F26">
        <f>'Your maj dil results'!F147</f>
        <v>2103</v>
      </c>
      <c r="G26">
        <f>'Your maj dil results'!G147</f>
        <v>40682.128713012549</v>
      </c>
      <c r="H26" t="str">
        <f>'Your maj dil results'!H147</f>
        <v>Quant</v>
      </c>
      <c r="I26" s="196">
        <f>'Your maj dil results'!I147</f>
        <v>4348.9195594210414</v>
      </c>
      <c r="J26" s="206">
        <f>'Your maj dil results'!L147</f>
        <v>113340410.59445296</v>
      </c>
      <c r="K26" s="206">
        <f>'Your maj dil results'!N147</f>
        <v>2330679.1539684888</v>
      </c>
      <c r="L26" s="206">
        <f>'Your maj dil results'!O147</f>
        <v>2123607.1188192554</v>
      </c>
      <c r="M26" s="197">
        <f>'Your maj dil results'!P147</f>
        <v>4300101.0049654264</v>
      </c>
      <c r="N26" s="206">
        <f>'Your maj dil results'!V147</f>
        <v>209879102.03043175</v>
      </c>
      <c r="O26" s="197">
        <f>'Your maj dil results'!W147</f>
        <v>7989.9700792356643</v>
      </c>
      <c r="P26" s="197">
        <f>'Your maj dil results'!X147</f>
        <v>6708.4830247757691</v>
      </c>
      <c r="Q26" s="206">
        <f>'Your maj dil results'!Y147</f>
        <v>948707.24158745271</v>
      </c>
      <c r="R26" s="206">
        <f>'Your maj dil results'!Z147</f>
        <v>9702687.6980534922</v>
      </c>
      <c r="S26" s="197">
        <f>'Your maj dil results'!AA147</f>
        <v>87832.71589139408</v>
      </c>
      <c r="T26" s="196">
        <f>'Your maj dil results'!AB147</f>
        <v>4051.9400198160497</v>
      </c>
      <c r="U26" s="197">
        <f>'Your maj dil results'!AC147</f>
        <v>44628.295198174768</v>
      </c>
      <c r="V26" s="196">
        <f>'Your maj dil results'!AD147</f>
        <v>777.02865841853964</v>
      </c>
      <c r="W26" s="197">
        <f>'Your maj dil results'!AE147</f>
        <v>1549.9891039657782</v>
      </c>
      <c r="X26" t="str">
        <f>'Your maj dil results'!AF147</f>
        <v>Q %RSD</v>
      </c>
      <c r="Y26" s="212">
        <f>'Your maj dil results'!AG147</f>
        <v>1.64</v>
      </c>
      <c r="Z26" s="215">
        <f>'Your maj dil results'!AJ147</f>
        <v>0.95</v>
      </c>
      <c r="AA26" s="215">
        <f>'Your maj dil results'!AL147</f>
        <v>1.1000000000000001</v>
      </c>
      <c r="AB26" s="215">
        <f>'Your maj dil results'!AM147</f>
        <v>5.09</v>
      </c>
      <c r="AC26" s="3">
        <f>'Your maj dil results'!AN147</f>
        <v>2.41</v>
      </c>
      <c r="AD26" s="215">
        <f>'Your maj dil results'!AT147</f>
        <v>0.48</v>
      </c>
      <c r="AE26" s="3">
        <f>'Your maj dil results'!AU147</f>
        <v>13.46</v>
      </c>
      <c r="AF26" s="3">
        <f>'Your maj dil results'!AV147</f>
        <v>2.67</v>
      </c>
      <c r="AG26" s="215">
        <f>'Your maj dil results'!AW147</f>
        <v>0.82</v>
      </c>
      <c r="AH26" s="215">
        <f>'Your maj dil results'!AX147</f>
        <v>1.1200000000000001</v>
      </c>
      <c r="AI26" s="3">
        <f>'Your maj dil results'!AY147</f>
        <v>0.24</v>
      </c>
      <c r="AJ26" s="212">
        <f>'Your maj dil results'!AZ147</f>
        <v>3.5</v>
      </c>
      <c r="AK26" s="3">
        <f>'Your maj dil results'!BA147</f>
        <v>2.71</v>
      </c>
      <c r="AL26" s="212">
        <f>'Your maj dil results'!BB147</f>
        <v>3.53</v>
      </c>
      <c r="AM26" s="3">
        <f>'Your maj dil results'!BC147</f>
        <v>0.61</v>
      </c>
    </row>
    <row r="27" spans="1:39">
      <c r="A27" t="str">
        <f>'Your maj dil results'!A148</f>
        <v>052SMPL.D#</v>
      </c>
      <c r="B27" t="str">
        <f>'Your maj dil results'!B148</f>
        <v>3S</v>
      </c>
      <c r="C27">
        <f>'Your maj dil results'!C148</f>
        <v>0</v>
      </c>
      <c r="D27" s="121">
        <f>'Your maj dil results'!D148</f>
        <v>44160</v>
      </c>
      <c r="E27" s="122">
        <f>'Your maj dil results'!E148</f>
        <v>0.81111111111111101</v>
      </c>
      <c r="F27">
        <f>'Your maj dil results'!F148</f>
        <v>2404</v>
      </c>
      <c r="G27">
        <f>'Your maj dil results'!G148</f>
        <v>40135.036414060793</v>
      </c>
      <c r="H27" t="str">
        <f>'Your maj dil results'!H148</f>
        <v>Quant</v>
      </c>
      <c r="I27" s="196">
        <f>'Your maj dil results'!I148</f>
        <v>2745.2364907217584</v>
      </c>
      <c r="J27" s="206">
        <f>'Your maj dil results'!L148</f>
        <v>141797083.65087679</v>
      </c>
      <c r="K27" s="206">
        <f>'Your maj dil results'!N148</f>
        <v>325414.87524520495</v>
      </c>
      <c r="L27" s="207">
        <f>'Your maj dil results'!O148</f>
        <v>56550.266307411657</v>
      </c>
      <c r="M27" s="197">
        <f>'Your maj dil results'!P148</f>
        <v>166720.94126400852</v>
      </c>
      <c r="N27" s="206">
        <f>'Your maj dil results'!V148</f>
        <v>233545776.89341974</v>
      </c>
      <c r="O27" s="196">
        <f>'Your maj dil results'!W148</f>
        <v>614.06605713513011</v>
      </c>
      <c r="P27" s="196">
        <f>'Your maj dil results'!X148</f>
        <v>-1155.8890487249507</v>
      </c>
      <c r="Q27" s="206">
        <f>'Your maj dil results'!Y148</f>
        <v>83440.740704832395</v>
      </c>
      <c r="R27" s="206">
        <f>'Your maj dil results'!Z148</f>
        <v>1558042.11359384</v>
      </c>
      <c r="S27" s="197">
        <f>'Your maj dil results'!AA148</f>
        <v>100538.26621722228</v>
      </c>
      <c r="T27" s="196">
        <f>'Your maj dil results'!AB148</f>
        <v>-561.89050979685112</v>
      </c>
      <c r="U27" s="197">
        <f>'Your maj dil results'!AC148</f>
        <v>4948.6499898536958</v>
      </c>
      <c r="V27" s="196">
        <f>'Your maj dil results'!AD148</f>
        <v>-112.37810195937021</v>
      </c>
      <c r="W27" s="196">
        <f>'Your maj dil results'!AE148</f>
        <v>337.13430587811064</v>
      </c>
      <c r="X27" t="str">
        <f>'Your maj dil results'!AF148</f>
        <v>Q %RSD</v>
      </c>
      <c r="Y27" s="212">
        <f>'Your maj dil results'!AG148</f>
        <v>3.81</v>
      </c>
      <c r="Z27" s="215">
        <f>'Your maj dil results'!AJ148</f>
        <v>1.34</v>
      </c>
      <c r="AA27" s="215">
        <f>'Your maj dil results'!AL148</f>
        <v>0.77</v>
      </c>
      <c r="AB27" s="217">
        <f>'Your maj dil results'!AM148</f>
        <v>45.64</v>
      </c>
      <c r="AC27" s="3">
        <f>'Your maj dil results'!AN148</f>
        <v>7.54</v>
      </c>
      <c r="AD27" s="215">
        <f>'Your maj dil results'!AT148</f>
        <v>0.53</v>
      </c>
      <c r="AE27" s="212">
        <f>'Your maj dil results'!AU148</f>
        <v>47.48</v>
      </c>
      <c r="AF27" s="212">
        <f>'Your maj dil results'!AV148</f>
        <v>14.09</v>
      </c>
      <c r="AG27" s="215">
        <f>'Your maj dil results'!AW148</f>
        <v>1.02</v>
      </c>
      <c r="AH27" s="215">
        <f>'Your maj dil results'!AX148</f>
        <v>3.19</v>
      </c>
      <c r="AI27" s="3">
        <f>'Your maj dil results'!AY148</f>
        <v>0.37</v>
      </c>
      <c r="AJ27" s="212">
        <f>'Your maj dil results'!AZ148</f>
        <v>31.45</v>
      </c>
      <c r="AK27" s="3">
        <f>'Your maj dil results'!BA148</f>
        <v>10.4</v>
      </c>
      <c r="AL27" s="212">
        <f>'Your maj dil results'!BB148</f>
        <v>53.94</v>
      </c>
      <c r="AM27" s="212">
        <f>'Your maj dil results'!BC148</f>
        <v>4.45</v>
      </c>
    </row>
    <row r="28" spans="1:39">
      <c r="A28" t="str">
        <f>'Your maj dil results'!A149</f>
        <v>027SMPL.D#</v>
      </c>
      <c r="B28" t="str">
        <f>'Your maj dil results'!B149</f>
        <v>3W</v>
      </c>
      <c r="C28">
        <f>'Your maj dil results'!C149</f>
        <v>0</v>
      </c>
      <c r="D28" s="121">
        <f>'Your maj dil results'!D149</f>
        <v>44160</v>
      </c>
      <c r="E28" s="122">
        <f>'Your maj dil results'!E149</f>
        <v>0.71736111111111101</v>
      </c>
      <c r="F28">
        <f>'Your maj dil results'!F149</f>
        <v>2104</v>
      </c>
      <c r="G28">
        <f>'Your maj dil results'!G149</f>
        <v>39343.276474887716</v>
      </c>
      <c r="H28" t="str">
        <f>'Your maj dil results'!H149</f>
        <v>Quant</v>
      </c>
      <c r="I28" s="196">
        <f>'Your maj dil results'!I149</f>
        <v>2569.1159538101679</v>
      </c>
      <c r="J28" s="206">
        <f>'Your maj dil results'!L149</f>
        <v>123498544.85467254</v>
      </c>
      <c r="K28" s="206">
        <f>'Your maj dil results'!N149</f>
        <v>22236.819863606539</v>
      </c>
      <c r="L28" s="207">
        <f>'Your maj dil results'!O149</f>
        <v>3572.3695039198046</v>
      </c>
      <c r="M28" s="197">
        <f>'Your maj dil results'!P149</f>
        <v>348424.05646160559</v>
      </c>
      <c r="N28" s="206">
        <f>'Your maj dil results'!V149</f>
        <v>203326052.82221973</v>
      </c>
      <c r="O28" s="196">
        <f>'Your maj dil results'!W149</f>
        <v>180.97907178448349</v>
      </c>
      <c r="P28" s="196">
        <f>'Your maj dil results'!X149</f>
        <v>-1483.2415231032669</v>
      </c>
      <c r="Q28" s="206">
        <f>'Your maj dil results'!Y149</f>
        <v>72312.942160843624</v>
      </c>
      <c r="R28" s="207">
        <f>'Your maj dil results'!Z149</f>
        <v>5818.8705906358937</v>
      </c>
      <c r="S28" s="197">
        <f>'Your maj dil results'!AA149</f>
        <v>81440.582303017567</v>
      </c>
      <c r="T28" s="196">
        <f>'Your maj dil results'!AB149</f>
        <v>3178.9367391709275</v>
      </c>
      <c r="U28" s="197">
        <f>'Your maj dil results'!AC149</f>
        <v>4123.1753745682327</v>
      </c>
      <c r="V28" s="196">
        <f>'Your maj dil results'!AD149</f>
        <v>-3.9343276474887716</v>
      </c>
      <c r="W28" s="196">
        <f>'Your maj dil results'!AE149</f>
        <v>287.20591826668033</v>
      </c>
      <c r="X28" t="str">
        <f>'Your maj dil results'!AF149</f>
        <v>Q %RSD</v>
      </c>
      <c r="Y28" s="212">
        <f>'Your maj dil results'!AG149</f>
        <v>7.11</v>
      </c>
      <c r="Z28" s="215">
        <f>'Your maj dil results'!AJ149</f>
        <v>0.67</v>
      </c>
      <c r="AA28" s="215">
        <f>'Your maj dil results'!AL149</f>
        <v>7.64</v>
      </c>
      <c r="AB28" s="217" t="str">
        <f>'Your maj dil results'!AM149</f>
        <v>&gt;100</v>
      </c>
      <c r="AC28" s="3">
        <f>'Your maj dil results'!AN149</f>
        <v>98.69</v>
      </c>
      <c r="AD28" s="215">
        <f>'Your maj dil results'!AT149</f>
        <v>0.49</v>
      </c>
      <c r="AE28" s="212" t="str">
        <f>'Your maj dil results'!AU149</f>
        <v>&gt;100</v>
      </c>
      <c r="AF28" s="212">
        <f>'Your maj dil results'!AV149</f>
        <v>15.53</v>
      </c>
      <c r="AG28" s="215">
        <f>'Your maj dil results'!AW149</f>
        <v>0.34</v>
      </c>
      <c r="AH28" s="217">
        <f>'Your maj dil results'!AX149</f>
        <v>3.49</v>
      </c>
      <c r="AI28" s="3">
        <f>'Your maj dil results'!AY149</f>
        <v>0.68</v>
      </c>
      <c r="AJ28" s="212">
        <f>'Your maj dil results'!AZ149</f>
        <v>6</v>
      </c>
      <c r="AK28" s="3">
        <f>'Your maj dil results'!BA149</f>
        <v>2.34</v>
      </c>
      <c r="AL28" s="212" t="str">
        <f>'Your maj dil results'!BB149</f>
        <v>&gt;100</v>
      </c>
      <c r="AM28" s="212">
        <f>'Your maj dil results'!BC149</f>
        <v>3.12</v>
      </c>
    </row>
    <row r="29" spans="1:39">
      <c r="A29" t="str">
        <f>'Your maj dil results'!A150</f>
        <v>053SMPL.D#</v>
      </c>
      <c r="B29" t="str">
        <f>'Your maj dil results'!B150</f>
        <v>4S</v>
      </c>
      <c r="C29">
        <f>'Your maj dil results'!C150</f>
        <v>0</v>
      </c>
      <c r="D29" s="121">
        <f>'Your maj dil results'!D150</f>
        <v>44160</v>
      </c>
      <c r="E29" s="122">
        <f>'Your maj dil results'!E150</f>
        <v>0.81458333333333333</v>
      </c>
      <c r="F29">
        <f>'Your maj dil results'!F150</f>
        <v>2405</v>
      </c>
      <c r="G29">
        <f>'Your maj dil results'!G150</f>
        <v>39942.304574851987</v>
      </c>
      <c r="H29" t="str">
        <f>'Your maj dil results'!H150</f>
        <v>Quant</v>
      </c>
      <c r="I29" s="196">
        <f>'Your maj dil results'!I150</f>
        <v>4245.8669763067664</v>
      </c>
      <c r="J29" s="206">
        <f>'Your maj dil results'!L150</f>
        <v>146827911.61715591</v>
      </c>
      <c r="K29" s="206">
        <f>'Your maj dil results'!N150</f>
        <v>392592.91166622023</v>
      </c>
      <c r="L29" s="206">
        <f>'Your maj dil results'!O150</f>
        <v>237057.57765174654</v>
      </c>
      <c r="M29" s="197">
        <f>'Your maj dil results'!P150</f>
        <v>185651.83166391202</v>
      </c>
      <c r="N29" s="206">
        <f>'Your maj dil results'!V150</f>
        <v>238335731.3981418</v>
      </c>
      <c r="O29" s="197">
        <f>'Your maj dil results'!W150</f>
        <v>3335.182432000141</v>
      </c>
      <c r="P29" s="197">
        <f>'Your maj dil results'!X150</f>
        <v>1805.3921667833097</v>
      </c>
      <c r="Q29" s="206">
        <f>'Your maj dil results'!Y150</f>
        <v>261342.49883325657</v>
      </c>
      <c r="R29" s="206">
        <f>'Your maj dil results'!Z150</f>
        <v>7441251.3422949258</v>
      </c>
      <c r="S29" s="197">
        <f>'Your maj dil results'!AA150</f>
        <v>79205.589971931491</v>
      </c>
      <c r="T29" s="196">
        <f>'Your maj dil results'!AB150</f>
        <v>-647.06533411260216</v>
      </c>
      <c r="U29" s="197">
        <f>'Your maj dil results'!AC150</f>
        <v>4058.1381448049619</v>
      </c>
      <c r="V29" s="196">
        <f>'Your maj dil results'!AD150</f>
        <v>-27.95961320239639</v>
      </c>
      <c r="W29" s="196">
        <f>'Your maj dil results'!AE150</f>
        <v>243.64805790659713</v>
      </c>
      <c r="X29" t="str">
        <f>'Your maj dil results'!AF150</f>
        <v>Q %RSD</v>
      </c>
      <c r="Y29" s="212">
        <f>'Your maj dil results'!AG150</f>
        <v>1.36</v>
      </c>
      <c r="Z29" s="215">
        <f>'Your maj dil results'!AJ150</f>
        <v>1.24</v>
      </c>
      <c r="AA29" s="215">
        <f>'Your maj dil results'!AL150</f>
        <v>0.45</v>
      </c>
      <c r="AB29" s="215">
        <f>'Your maj dil results'!AM150</f>
        <v>23.82</v>
      </c>
      <c r="AC29" s="3">
        <f>'Your maj dil results'!AN150</f>
        <v>45.76</v>
      </c>
      <c r="AD29" s="215">
        <f>'Your maj dil results'!AT150</f>
        <v>0.84</v>
      </c>
      <c r="AE29" s="3">
        <f>'Your maj dil results'!AU150</f>
        <v>21.21</v>
      </c>
      <c r="AF29" s="3">
        <f>'Your maj dil results'!AV150</f>
        <v>8.2200000000000006</v>
      </c>
      <c r="AG29" s="215">
        <f>'Your maj dil results'!AW150</f>
        <v>0.46</v>
      </c>
      <c r="AH29" s="215">
        <f>'Your maj dil results'!AX150</f>
        <v>0.98</v>
      </c>
      <c r="AI29" s="3">
        <f>'Your maj dil results'!AY150</f>
        <v>0.4</v>
      </c>
      <c r="AJ29" s="212">
        <f>'Your maj dil results'!AZ150</f>
        <v>6.83</v>
      </c>
      <c r="AK29" s="3">
        <f>'Your maj dil results'!BA150</f>
        <v>5.64</v>
      </c>
      <c r="AL29" s="212" t="str">
        <f>'Your maj dil results'!BB150</f>
        <v>&gt;100</v>
      </c>
      <c r="AM29" s="212">
        <f>'Your maj dil results'!BC150</f>
        <v>8.68</v>
      </c>
    </row>
    <row r="30" spans="1:39">
      <c r="A30" t="str">
        <f>'Your maj dil results'!A151</f>
        <v>028SMPL.D#</v>
      </c>
      <c r="B30" t="str">
        <f>'Your maj dil results'!B151</f>
        <v>4W</v>
      </c>
      <c r="C30">
        <f>'Your maj dil results'!C151</f>
        <v>0</v>
      </c>
      <c r="D30" s="121">
        <f>'Your maj dil results'!D151</f>
        <v>44160</v>
      </c>
      <c r="E30" s="122">
        <f>'Your maj dil results'!E151</f>
        <v>0.72083333333333333</v>
      </c>
      <c r="F30">
        <f>'Your maj dil results'!F151</f>
        <v>2105</v>
      </c>
      <c r="G30">
        <f>'Your maj dil results'!G151</f>
        <v>39603.703372262549</v>
      </c>
      <c r="H30" t="str">
        <f>'Your maj dil results'!H151</f>
        <v>Quant</v>
      </c>
      <c r="I30" s="196">
        <f>'Your maj dil results'!I151</f>
        <v>2118.7981304160462</v>
      </c>
      <c r="J30" s="206">
        <f>'Your maj dil results'!L151</f>
        <v>129464506.32392627</v>
      </c>
      <c r="K30" s="206">
        <f>'Your maj dil results'!N151</f>
        <v>85662.810394203887</v>
      </c>
      <c r="L30" s="206">
        <f>'Your maj dil results'!O151</f>
        <v>59445.158761766084</v>
      </c>
      <c r="M30" s="197">
        <f>'Your maj dil results'!P151</f>
        <v>155998.98758334218</v>
      </c>
      <c r="N30" s="206">
        <f>'Your maj dil results'!V151</f>
        <v>209543194.54264116</v>
      </c>
      <c r="O30" s="197">
        <f>'Your maj dil results'!W151</f>
        <v>1556.4255425299182</v>
      </c>
      <c r="P30" s="196">
        <f>'Your maj dil results'!X151</f>
        <v>95.048888093430108</v>
      </c>
      <c r="Q30" s="206">
        <f>'Your maj dil results'!Y151</f>
        <v>93939.98439900676</v>
      </c>
      <c r="R30" s="206">
        <f>'Your maj dil results'!Z151</f>
        <v>43366.055192627493</v>
      </c>
      <c r="S30" s="197">
        <f>'Your maj dil results'!AA151</f>
        <v>66375.806851912028</v>
      </c>
      <c r="T30" s="196">
        <f>'Your maj dil results'!AB151</f>
        <v>2380.1825726729794</v>
      </c>
      <c r="U30" s="197">
        <f>'Your maj dil results'!AC151</f>
        <v>4197.9925574598301</v>
      </c>
      <c r="V30" s="196">
        <f>'Your maj dil results'!AD151</f>
        <v>-11.881111011678763</v>
      </c>
      <c r="W30" s="196">
        <f>'Your maj dil results'!AE151</f>
        <v>221.78073888467028</v>
      </c>
      <c r="X30" t="str">
        <f>'Your maj dil results'!AF151</f>
        <v>Q %RSD</v>
      </c>
      <c r="Y30" s="212">
        <f>'Your maj dil results'!AG151</f>
        <v>5.78</v>
      </c>
      <c r="Z30" s="215">
        <f>'Your maj dil results'!AJ151</f>
        <v>0.4</v>
      </c>
      <c r="AA30" s="215">
        <f>'Your maj dil results'!AL151</f>
        <v>1.0900000000000001</v>
      </c>
      <c r="AB30" s="215">
        <f>'Your maj dil results'!AM151</f>
        <v>55.86</v>
      </c>
      <c r="AC30" s="3">
        <f>'Your maj dil results'!AN151</f>
        <v>37.57</v>
      </c>
      <c r="AD30" s="215">
        <f>'Your maj dil results'!AT151</f>
        <v>0.31</v>
      </c>
      <c r="AE30" s="3">
        <f>'Your maj dil results'!AU151</f>
        <v>33.659999999999997</v>
      </c>
      <c r="AF30" s="212" t="str">
        <f>'Your maj dil results'!AV151</f>
        <v>&gt;100</v>
      </c>
      <c r="AG30" s="215">
        <f>'Your maj dil results'!AW151</f>
        <v>0.8</v>
      </c>
      <c r="AH30" s="215">
        <f>'Your maj dil results'!AX151</f>
        <v>4.3600000000000003</v>
      </c>
      <c r="AI30" s="3">
        <f>'Your maj dil results'!AY151</f>
        <v>0.88</v>
      </c>
      <c r="AJ30" s="212">
        <f>'Your maj dil results'!AZ151</f>
        <v>2.2599999999999998</v>
      </c>
      <c r="AK30" s="3">
        <f>'Your maj dil results'!BA151</f>
        <v>4.54</v>
      </c>
      <c r="AL30" s="212" t="str">
        <f>'Your maj dil results'!BB151</f>
        <v>&gt;100</v>
      </c>
      <c r="AM30" s="212">
        <f>'Your maj dil results'!BC151</f>
        <v>7.51</v>
      </c>
    </row>
    <row r="31" spans="1:39">
      <c r="A31" t="str">
        <f>'Your maj dil results'!A152</f>
        <v>054SMPL.D#</v>
      </c>
      <c r="B31" t="str">
        <f>'Your maj dil results'!B152</f>
        <v>5S</v>
      </c>
      <c r="C31">
        <f>'Your maj dil results'!C152</f>
        <v>0</v>
      </c>
      <c r="D31" s="121">
        <f>'Your maj dil results'!D152</f>
        <v>44160</v>
      </c>
      <c r="E31" s="122">
        <f>'Your maj dil results'!E152</f>
        <v>0.81874999999999998</v>
      </c>
      <c r="F31">
        <f>'Your maj dil results'!F152</f>
        <v>2406</v>
      </c>
      <c r="G31">
        <f>'Your maj dil results'!G152</f>
        <v>39808.97560756607</v>
      </c>
      <c r="H31" t="str">
        <f>'Your maj dil results'!H152</f>
        <v>Quant</v>
      </c>
      <c r="I31" s="196">
        <f>'Your maj dil results'!I152</f>
        <v>1425.1613267508653</v>
      </c>
      <c r="J31" s="206">
        <f>'Your maj dil results'!L152</f>
        <v>162221575.60083175</v>
      </c>
      <c r="K31" s="206">
        <f>'Your maj dil results'!N152</f>
        <v>648090.12289117568</v>
      </c>
      <c r="L31" s="206">
        <f>'Your maj dil results'!O152</f>
        <v>439093.00095145375</v>
      </c>
      <c r="M31" s="197">
        <f>'Your maj dil results'!P152</f>
        <v>544586.78631150385</v>
      </c>
      <c r="N31" s="206">
        <f>'Your maj dil results'!V152</f>
        <v>256051331.10786498</v>
      </c>
      <c r="O31" s="197">
        <f>'Your maj dil results'!W152</f>
        <v>5246.8229850772077</v>
      </c>
      <c r="P31" s="197">
        <f>'Your maj dil results'!X152</f>
        <v>4510.3569363372353</v>
      </c>
      <c r="Q31" s="206">
        <f>'Your maj dil results'!Y152</f>
        <v>103025.62887238098</v>
      </c>
      <c r="R31" s="206">
        <f>'Your maj dil results'!Z152</f>
        <v>792198.61459056474</v>
      </c>
      <c r="S31" s="197">
        <f>'Your maj dil results'!AA152</f>
        <v>135748.60682180029</v>
      </c>
      <c r="T31" s="196">
        <f>'Your maj dil results'!AB152</f>
        <v>99.522439018915179</v>
      </c>
      <c r="U31" s="197">
        <f>'Your maj dil results'!AC152</f>
        <v>28296.21986185796</v>
      </c>
      <c r="V31" s="196">
        <f>'Your maj dil results'!AD152</f>
        <v>11.94269268226982</v>
      </c>
      <c r="W31" s="196">
        <f>'Your maj dil results'!AE152</f>
        <v>736.46604873997228</v>
      </c>
      <c r="X31" t="str">
        <f>'Your maj dil results'!AF152</f>
        <v>Q %RSD</v>
      </c>
      <c r="Y31" s="212">
        <f>'Your maj dil results'!AG152</f>
        <v>21.94</v>
      </c>
      <c r="Z31" s="215">
        <f>'Your maj dil results'!AJ152</f>
        <v>10.87</v>
      </c>
      <c r="AA31" s="215">
        <f>'Your maj dil results'!AL152</f>
        <v>11.09</v>
      </c>
      <c r="AB31" s="215">
        <f>'Your maj dil results'!AM152</f>
        <v>12.6</v>
      </c>
      <c r="AC31" s="3">
        <f>'Your maj dil results'!AN152</f>
        <v>4.29</v>
      </c>
      <c r="AD31" s="215">
        <f>'Your maj dil results'!AT152</f>
        <v>10.69</v>
      </c>
      <c r="AE31" s="3">
        <f>'Your maj dil results'!AU152</f>
        <v>12.41</v>
      </c>
      <c r="AF31" s="3">
        <f>'Your maj dil results'!AV152</f>
        <v>12.8</v>
      </c>
      <c r="AG31" s="215">
        <f>'Your maj dil results'!AW152</f>
        <v>11.33</v>
      </c>
      <c r="AH31" s="215">
        <f>'Your maj dil results'!AX152</f>
        <v>2.0299999999999998</v>
      </c>
      <c r="AI31" s="3">
        <f>'Your maj dil results'!AY152</f>
        <v>8.27</v>
      </c>
      <c r="AJ31" s="212" t="str">
        <f>'Your maj dil results'!AZ152</f>
        <v>&gt;100</v>
      </c>
      <c r="AK31" s="3">
        <f>'Your maj dil results'!BA152</f>
        <v>11.66</v>
      </c>
      <c r="AL31" s="212" t="str">
        <f>'Your maj dil results'!BB152</f>
        <v>&gt;100</v>
      </c>
      <c r="AM31" s="212">
        <f>'Your maj dil results'!BC152</f>
        <v>11.75</v>
      </c>
    </row>
    <row r="32" spans="1:39">
      <c r="A32" t="str">
        <f>'Your maj dil results'!A153</f>
        <v>029SMPL.D#</v>
      </c>
      <c r="B32" t="str">
        <f>'Your maj dil results'!B153</f>
        <v>5W</v>
      </c>
      <c r="C32">
        <f>'Your maj dil results'!C153</f>
        <v>0</v>
      </c>
      <c r="D32" s="121">
        <f>'Your maj dil results'!D153</f>
        <v>44160</v>
      </c>
      <c r="E32" s="122">
        <f>'Your maj dil results'!E153</f>
        <v>0.72499999999999998</v>
      </c>
      <c r="F32">
        <f>'Your maj dil results'!F153</f>
        <v>2106</v>
      </c>
      <c r="G32">
        <f>'Your maj dil results'!G153</f>
        <v>39474.619019748206</v>
      </c>
      <c r="H32" t="str">
        <f>'Your maj dil results'!H153</f>
        <v>Quant</v>
      </c>
      <c r="I32" s="196">
        <f>'Your maj dil results'!I153</f>
        <v>793.43984229693899</v>
      </c>
      <c r="J32" s="206">
        <f>'Your maj dil results'!L153</f>
        <v>134529501.61930189</v>
      </c>
      <c r="K32" s="206">
        <f>'Your maj dil results'!N153</f>
        <v>58264.537673148348</v>
      </c>
      <c r="L32" s="206">
        <f>'Your maj dil results'!O153</f>
        <v>75080.725375561087</v>
      </c>
      <c r="M32" s="197">
        <f>'Your maj dil results'!P153</f>
        <v>299533.4091218494</v>
      </c>
      <c r="N32" s="206">
        <f>'Your maj dil results'!V153</f>
        <v>213912960.46801552</v>
      </c>
      <c r="O32" s="196">
        <f>'Your maj dil results'!W153</f>
        <v>-157.89847607899284</v>
      </c>
      <c r="P32" s="196">
        <f>'Your maj dil results'!X153</f>
        <v>-1255.292884827993</v>
      </c>
      <c r="Q32" s="206">
        <f>'Your maj dil results'!Y153</f>
        <v>86212.567939130095</v>
      </c>
      <c r="R32" s="207">
        <f>'Your maj dil results'!Z153</f>
        <v>4898.8002203507522</v>
      </c>
      <c r="S32" s="197">
        <f>'Your maj dil results'!AA153</f>
        <v>110094.71244607776</v>
      </c>
      <c r="T32" s="196">
        <f>'Your maj dil results'!AB153</f>
        <v>1693.461155947198</v>
      </c>
      <c r="U32" s="197">
        <f>'Your maj dil results'!AC153</f>
        <v>23684.771411848924</v>
      </c>
      <c r="V32" s="196">
        <f>'Your maj dil results'!AD153</f>
        <v>-31.579695215798566</v>
      </c>
      <c r="W32" s="196">
        <f>'Your maj dil results'!AE153</f>
        <v>367.11395688365832</v>
      </c>
      <c r="X32" t="str">
        <f>'Your maj dil results'!AF153</f>
        <v>Q %RSD</v>
      </c>
      <c r="Y32" s="212">
        <f>'Your maj dil results'!AG153</f>
        <v>6.88</v>
      </c>
      <c r="Z32" s="215">
        <f>'Your maj dil results'!AJ153</f>
        <v>1.07</v>
      </c>
      <c r="AA32" s="215">
        <f>'Your maj dil results'!AL153</f>
        <v>2.71</v>
      </c>
      <c r="AB32" s="215">
        <f>'Your maj dil results'!AM153</f>
        <v>39.31</v>
      </c>
      <c r="AC32" s="3">
        <f>'Your maj dil results'!AN153</f>
        <v>16.5</v>
      </c>
      <c r="AD32" s="215">
        <f>'Your maj dil results'!AT153</f>
        <v>0.6</v>
      </c>
      <c r="AE32" s="212">
        <f>'Your maj dil results'!AU153</f>
        <v>23.64</v>
      </c>
      <c r="AF32" s="212">
        <f>'Your maj dil results'!AV153</f>
        <v>20.07</v>
      </c>
      <c r="AG32" s="215">
        <f>'Your maj dil results'!AW153</f>
        <v>0.88</v>
      </c>
      <c r="AH32" s="217">
        <f>'Your maj dil results'!AX153</f>
        <v>8.9</v>
      </c>
      <c r="AI32" s="3">
        <f>'Your maj dil results'!AY153</f>
        <v>0.88</v>
      </c>
      <c r="AJ32" s="212">
        <f>'Your maj dil results'!AZ153</f>
        <v>11.58</v>
      </c>
      <c r="AK32" s="3">
        <f>'Your maj dil results'!BA153</f>
        <v>1.74</v>
      </c>
      <c r="AL32" s="212" t="str">
        <f>'Your maj dil results'!BB153</f>
        <v>&gt;100</v>
      </c>
      <c r="AM32" s="212">
        <f>'Your maj dil results'!BC153</f>
        <v>8.24</v>
      </c>
    </row>
    <row r="33" spans="1:39">
      <c r="A33" t="str">
        <f>'Your maj dil results'!A154</f>
        <v>055SMPL.D#</v>
      </c>
      <c r="B33" t="str">
        <f>'Your maj dil results'!B154</f>
        <v>6S</v>
      </c>
      <c r="C33">
        <f>'Your maj dil results'!C154</f>
        <v>0</v>
      </c>
      <c r="D33" s="121">
        <f>'Your maj dil results'!D154</f>
        <v>44160</v>
      </c>
      <c r="E33" s="122">
        <f>'Your maj dil results'!E154</f>
        <v>0.8222222222222223</v>
      </c>
      <c r="F33">
        <f>'Your maj dil results'!F154</f>
        <v>2407</v>
      </c>
      <c r="G33">
        <f>'Your maj dil results'!G154</f>
        <v>40737.309306840863</v>
      </c>
      <c r="H33" t="str">
        <f>'Your maj dil results'!H154</f>
        <v>Quant</v>
      </c>
      <c r="I33" s="196">
        <f>'Your maj dil results'!I154</f>
        <v>749.56649124587193</v>
      </c>
      <c r="J33" s="206">
        <f>'Your maj dil results'!L154</f>
        <v>28829793.796451282</v>
      </c>
      <c r="K33" s="206">
        <f>'Your maj dil results'!N154</f>
        <v>2332618.3309097076</v>
      </c>
      <c r="L33" s="206">
        <f>'Your maj dil results'!O154</f>
        <v>1834401.0380870441</v>
      </c>
      <c r="M33" s="197">
        <f>'Your maj dil results'!P154</f>
        <v>1896729.1213265108</v>
      </c>
      <c r="N33" s="206">
        <f>'Your maj dil results'!V154</f>
        <v>377920018.43956268</v>
      </c>
      <c r="O33" s="197">
        <f>'Your maj dil results'!W154</f>
        <v>2859.7591133402284</v>
      </c>
      <c r="P33" s="196">
        <f>'Your maj dil results'!X154</f>
        <v>1132.497198730176</v>
      </c>
      <c r="Q33" s="206">
        <f>'Your maj dil results'!Y154</f>
        <v>848558.15286149515</v>
      </c>
      <c r="R33" s="206">
        <f>'Your maj dil results'!Z154</f>
        <v>5356956.1738495734</v>
      </c>
      <c r="S33" s="197">
        <f>'Your maj dil results'!AA154</f>
        <v>427334.37462876068</v>
      </c>
      <c r="T33" s="196">
        <f>'Your maj dil results'!AB154</f>
        <v>-790.3038005527128</v>
      </c>
      <c r="U33" s="197">
        <f>'Your maj dil results'!AC154</f>
        <v>51573.433582460537</v>
      </c>
      <c r="V33" s="196">
        <f>'Your maj dil results'!AD154</f>
        <v>1315.8150906109599</v>
      </c>
      <c r="W33" s="196">
        <f>'Your maj dil results'!AE154</f>
        <v>154.80177536599527</v>
      </c>
      <c r="X33" t="str">
        <f>'Your maj dil results'!AF154</f>
        <v>Q %RSD</v>
      </c>
      <c r="Y33" s="212">
        <f>'Your maj dil results'!AG154</f>
        <v>4.87</v>
      </c>
      <c r="Z33" s="215">
        <f>'Your maj dil results'!AJ154</f>
        <v>0.28000000000000003</v>
      </c>
      <c r="AA33" s="215">
        <f>'Your maj dil results'!AL154</f>
        <v>1.07</v>
      </c>
      <c r="AB33" s="215">
        <f>'Your maj dil results'!AM154</f>
        <v>12.65</v>
      </c>
      <c r="AC33" s="3">
        <f>'Your maj dil results'!AN154</f>
        <v>6.64</v>
      </c>
      <c r="AD33" s="215">
        <f>'Your maj dil results'!AT154</f>
        <v>0.42</v>
      </c>
      <c r="AE33" s="3">
        <f>'Your maj dil results'!AU154</f>
        <v>17.079999999999998</v>
      </c>
      <c r="AF33" s="212">
        <f>'Your maj dil results'!AV154</f>
        <v>9.1</v>
      </c>
      <c r="AG33" s="215">
        <f>'Your maj dil results'!AW154</f>
        <v>0.3</v>
      </c>
      <c r="AH33" s="215">
        <f>'Your maj dil results'!AX154</f>
        <v>3.8</v>
      </c>
      <c r="AI33" s="3">
        <f>'Your maj dil results'!AY154</f>
        <v>0.38</v>
      </c>
      <c r="AJ33" s="212">
        <f>'Your maj dil results'!AZ154</f>
        <v>5.36</v>
      </c>
      <c r="AK33" s="3">
        <f>'Your maj dil results'!BA154</f>
        <v>1.59</v>
      </c>
      <c r="AL33" s="212">
        <f>'Your maj dil results'!BB154</f>
        <v>8.11</v>
      </c>
      <c r="AM33" s="212">
        <f>'Your maj dil results'!BC154</f>
        <v>10.119999999999999</v>
      </c>
    </row>
    <row r="34" spans="1:39">
      <c r="A34" t="str">
        <f>'Your maj dil results'!A155</f>
        <v>030SMPL.D#</v>
      </c>
      <c r="B34" t="str">
        <f>'Your maj dil results'!B155</f>
        <v>6W</v>
      </c>
      <c r="C34">
        <f>'Your maj dil results'!C155</f>
        <v>0</v>
      </c>
      <c r="D34" s="121">
        <f>'Your maj dil results'!D155</f>
        <v>44160</v>
      </c>
      <c r="E34" s="122">
        <f>'Your maj dil results'!E155</f>
        <v>0.7284722222222223</v>
      </c>
      <c r="F34">
        <f>'Your maj dil results'!F155</f>
        <v>2107</v>
      </c>
      <c r="G34">
        <f>'Your maj dil results'!G155</f>
        <v>39567.565810708802</v>
      </c>
      <c r="H34" t="str">
        <f>'Your maj dil results'!H155</f>
        <v>Quant</v>
      </c>
      <c r="I34" s="196">
        <f>'Your maj dil results'!I155</f>
        <v>470.85403314743479</v>
      </c>
      <c r="J34" s="206">
        <f>'Your maj dil results'!L155</f>
        <v>17298939.772441886</v>
      </c>
      <c r="K34" s="206">
        <f>'Your maj dil results'!N155</f>
        <v>223794.15222536898</v>
      </c>
      <c r="L34" s="206">
        <f>'Your maj dil results'!O155</f>
        <v>724482.12999407807</v>
      </c>
      <c r="M34" s="197">
        <f>'Your maj dil results'!P155</f>
        <v>1054079.9531972825</v>
      </c>
      <c r="N34" s="206">
        <f>'Your maj dil results'!V155</f>
        <v>351834795.18882269</v>
      </c>
      <c r="O34" s="196">
        <f>'Your maj dil results'!W155</f>
        <v>249.27566460746544</v>
      </c>
      <c r="P34" s="196">
        <f>'Your maj dil results'!X155</f>
        <v>-1262.2053493616106</v>
      </c>
      <c r="Q34" s="206">
        <f>'Your maj dil results'!Y155</f>
        <v>686497.26681579778</v>
      </c>
      <c r="R34" s="206">
        <f>'Your maj dil results'!Z155</f>
        <v>2134274.4998296327</v>
      </c>
      <c r="S34" s="197">
        <f>'Your maj dil results'!AA155</f>
        <v>393182.90146101336</v>
      </c>
      <c r="T34" s="196">
        <f>'Your maj dil results'!AB155</f>
        <v>1883.4161325897392</v>
      </c>
      <c r="U34" s="197">
        <f>'Your maj dil results'!AC155</f>
        <v>18521.57755599279</v>
      </c>
      <c r="V34" s="196">
        <f>'Your maj dil results'!AD155</f>
        <v>146.39999349962258</v>
      </c>
      <c r="W34" s="196">
        <f>'Your maj dil results'!AE155</f>
        <v>71.221618459275845</v>
      </c>
      <c r="X34" t="str">
        <f>'Your maj dil results'!AF155</f>
        <v>Q %RSD</v>
      </c>
      <c r="Y34" s="212">
        <f>'Your maj dil results'!AG155</f>
        <v>19.46</v>
      </c>
      <c r="Z34" s="215">
        <f>'Your maj dil results'!AJ155</f>
        <v>0.17</v>
      </c>
      <c r="AA34" s="215">
        <f>'Your maj dil results'!AL155</f>
        <v>1</v>
      </c>
      <c r="AB34" s="215">
        <f>'Your maj dil results'!AM155</f>
        <v>9.26</v>
      </c>
      <c r="AC34" s="3">
        <f>'Your maj dil results'!AN155</f>
        <v>8.27</v>
      </c>
      <c r="AD34" s="215">
        <f>'Your maj dil results'!AT155</f>
        <v>0.57999999999999996</v>
      </c>
      <c r="AE34" s="212">
        <f>'Your maj dil results'!AU155</f>
        <v>1.55</v>
      </c>
      <c r="AF34" s="212">
        <f>'Your maj dil results'!AV155</f>
        <v>9.67</v>
      </c>
      <c r="AG34" s="215">
        <f>'Your maj dil results'!AW155</f>
        <v>0.61</v>
      </c>
      <c r="AH34" s="215">
        <f>'Your maj dil results'!AX155</f>
        <v>2.99</v>
      </c>
      <c r="AI34" s="3">
        <f>'Your maj dil results'!AY155</f>
        <v>0.55000000000000004</v>
      </c>
      <c r="AJ34" s="212">
        <f>'Your maj dil results'!AZ155</f>
        <v>9.26</v>
      </c>
      <c r="AK34" s="3">
        <f>'Your maj dil results'!BA155</f>
        <v>3.64</v>
      </c>
      <c r="AL34" s="212">
        <f>'Your maj dil results'!BB155</f>
        <v>86.97</v>
      </c>
      <c r="AM34" s="212">
        <f>'Your maj dil results'!BC155</f>
        <v>5.75</v>
      </c>
    </row>
    <row r="35" spans="1:39">
      <c r="A35" t="str">
        <f>'Your maj dil results'!A156</f>
        <v>056SMPL.D#</v>
      </c>
      <c r="B35" t="str">
        <f>'Your maj dil results'!B156</f>
        <v>7S</v>
      </c>
      <c r="C35">
        <f>'Your maj dil results'!C156</f>
        <v>0</v>
      </c>
      <c r="D35" s="121">
        <f>'Your maj dil results'!D156</f>
        <v>44160</v>
      </c>
      <c r="E35" s="122">
        <f>'Your maj dil results'!E156</f>
        <v>0.82638888888888884</v>
      </c>
      <c r="F35">
        <f>'Your maj dil results'!F156</f>
        <v>2408</v>
      </c>
      <c r="G35">
        <f>'Your maj dil results'!G156</f>
        <v>39877.030582943902</v>
      </c>
      <c r="H35" t="str">
        <f>'Your maj dil results'!H156</f>
        <v>Quant</v>
      </c>
      <c r="I35" s="196">
        <f>'Your maj dil results'!I156</f>
        <v>2312.8677738107463</v>
      </c>
      <c r="J35" s="206">
        <f>'Your maj dil results'!L156</f>
        <v>138094156.90873474</v>
      </c>
      <c r="K35" s="206">
        <f>'Your maj dil results'!N156</f>
        <v>1663270.9456145901</v>
      </c>
      <c r="L35" s="206">
        <f>'Your maj dil results'!O156</f>
        <v>1732656.9788289126</v>
      </c>
      <c r="M35" s="197">
        <f>'Your maj dil results'!P156</f>
        <v>1258917.8555035391</v>
      </c>
      <c r="N35" s="206">
        <f>'Your maj dil results'!V156</f>
        <v>235992266.98986202</v>
      </c>
      <c r="O35" s="197">
        <f>'Your maj dil results'!W156</f>
        <v>26657.794944697998</v>
      </c>
      <c r="P35" s="197">
        <f>'Your maj dil results'!X156</f>
        <v>26693.684272222647</v>
      </c>
      <c r="Q35" s="206">
        <f>'Your maj dil results'!Y156</f>
        <v>887662.70077633136</v>
      </c>
      <c r="R35" s="206">
        <f>'Your maj dil results'!Z156</f>
        <v>7668352.9811001131</v>
      </c>
      <c r="S35" s="197">
        <f>'Your maj dil results'!AA156</f>
        <v>111775.31672399175</v>
      </c>
      <c r="T35" s="196">
        <f>'Your maj dil results'!AB156</f>
        <v>-474.53666393703247</v>
      </c>
      <c r="U35" s="197">
        <f>'Your maj dil results'!AC156</f>
        <v>39171.20714162579</v>
      </c>
      <c r="V35" s="196">
        <f>'Your maj dil results'!AD156</f>
        <v>709.81114437640144</v>
      </c>
      <c r="W35" s="197">
        <f>'Your maj dil results'!AE156</f>
        <v>2675.7487521155363</v>
      </c>
      <c r="X35" t="str">
        <f>'Your maj dil results'!AF156</f>
        <v>Q %RSD</v>
      </c>
      <c r="Y35" s="212">
        <f>'Your maj dil results'!AG156</f>
        <v>3.42</v>
      </c>
      <c r="Z35" s="215">
        <f>'Your maj dil results'!AJ156</f>
        <v>0.77</v>
      </c>
      <c r="AA35" s="215">
        <f>'Your maj dil results'!AL156</f>
        <v>0.62</v>
      </c>
      <c r="AB35" s="215">
        <f>'Your maj dil results'!AM156</f>
        <v>2.09</v>
      </c>
      <c r="AC35" s="3">
        <f>'Your maj dil results'!AN156</f>
        <v>3.62</v>
      </c>
      <c r="AD35" s="215">
        <f>'Your maj dil results'!AT156</f>
        <v>0.68</v>
      </c>
      <c r="AE35" s="3">
        <f>'Your maj dil results'!AU156</f>
        <v>8.5299999999999994</v>
      </c>
      <c r="AF35" s="3">
        <f>'Your maj dil results'!AV156</f>
        <v>1.9</v>
      </c>
      <c r="AG35" s="215">
        <f>'Your maj dil results'!AW156</f>
        <v>0.91</v>
      </c>
      <c r="AH35" s="215">
        <f>'Your maj dil results'!AX156</f>
        <v>6.83</v>
      </c>
      <c r="AI35" s="3">
        <f>'Your maj dil results'!AY156</f>
        <v>0.75</v>
      </c>
      <c r="AJ35" s="212">
        <f>'Your maj dil results'!AZ156</f>
        <v>34.26</v>
      </c>
      <c r="AK35" s="3">
        <f>'Your maj dil results'!BA156</f>
        <v>4.88</v>
      </c>
      <c r="AL35" s="212">
        <f>'Your maj dil results'!BB156</f>
        <v>14.14</v>
      </c>
      <c r="AM35" s="3">
        <f>'Your maj dil results'!BC156</f>
        <v>4.84</v>
      </c>
    </row>
    <row r="36" spans="1:39">
      <c r="A36" t="str">
        <f>'Your maj dil results'!A157</f>
        <v>031SMPL.D#</v>
      </c>
      <c r="B36" t="str">
        <f>'Your maj dil results'!B157</f>
        <v>7W</v>
      </c>
      <c r="C36">
        <f>'Your maj dil results'!C157</f>
        <v>0</v>
      </c>
      <c r="D36" s="121">
        <f>'Your maj dil results'!D157</f>
        <v>44160</v>
      </c>
      <c r="E36" s="122">
        <f>'Your maj dil results'!E157</f>
        <v>0.7319444444444444</v>
      </c>
      <c r="F36">
        <f>'Your maj dil results'!F157</f>
        <v>2108</v>
      </c>
      <c r="G36">
        <f>'Your maj dil results'!G157</f>
        <v>39457.283872145199</v>
      </c>
      <c r="H36" t="str">
        <f>'Your maj dil results'!H157</f>
        <v>Quant</v>
      </c>
      <c r="I36" s="196">
        <f>'Your maj dil results'!I157</f>
        <v>1736.1204903743887</v>
      </c>
      <c r="J36" s="206">
        <f>'Your maj dil results'!L157</f>
        <v>121923007.16492866</v>
      </c>
      <c r="K36" s="206">
        <f>'Your maj dil results'!N157</f>
        <v>148911.78933347599</v>
      </c>
      <c r="L36" s="206">
        <f>'Your maj dil results'!O157</f>
        <v>645915.73698701698</v>
      </c>
      <c r="M36" s="197">
        <f>'Your maj dil results'!P157</f>
        <v>758763.56886135216</v>
      </c>
      <c r="N36" s="206">
        <f>'Your maj dil results'!V157</f>
        <v>207663685.01910019</v>
      </c>
      <c r="O36" s="196">
        <f>'Your maj dil results'!W157</f>
        <v>702.33965292418452</v>
      </c>
      <c r="P36" s="196">
        <f>'Your maj dil results'!X157</f>
        <v>-441.92157936802624</v>
      </c>
      <c r="Q36" s="206">
        <f>'Your maj dil results'!Y157</f>
        <v>803350.29963687621</v>
      </c>
      <c r="R36" s="206">
        <f>'Your maj dil results'!Z157</f>
        <v>1159649.5730023475</v>
      </c>
      <c r="S36" s="197">
        <f>'Your maj dil results'!AA157</f>
        <v>93474.305493111984</v>
      </c>
      <c r="T36" s="196">
        <f>'Your maj dil results'!AB157</f>
        <v>1100.858220032851</v>
      </c>
      <c r="U36" s="197">
        <f>'Your maj dil results'!AC157</f>
        <v>21997.435758720949</v>
      </c>
      <c r="V36" s="196">
        <f>'Your maj dil results'!AD157</f>
        <v>-43.40301225935972</v>
      </c>
      <c r="W36" s="197">
        <f>'Your maj dil results'!AE157</f>
        <v>1747.9576755360322</v>
      </c>
      <c r="X36" t="str">
        <f>'Your maj dil results'!AF157</f>
        <v>Q %RSD</v>
      </c>
      <c r="Y36" s="212">
        <f>'Your maj dil results'!AG157</f>
        <v>1.84</v>
      </c>
      <c r="Z36" s="215">
        <f>'Your maj dil results'!AJ157</f>
        <v>1.1200000000000001</v>
      </c>
      <c r="AA36" s="215">
        <f>'Your maj dil results'!AL157</f>
        <v>1.3</v>
      </c>
      <c r="AB36" s="215">
        <f>'Your maj dil results'!AM157</f>
        <v>10.039999999999999</v>
      </c>
      <c r="AC36" s="3">
        <f>'Your maj dil results'!AN157</f>
        <v>12.14</v>
      </c>
      <c r="AD36" s="215">
        <f>'Your maj dil results'!AT157</f>
        <v>0.65</v>
      </c>
      <c r="AE36" s="212">
        <f>'Your maj dil results'!AU157</f>
        <v>52.71</v>
      </c>
      <c r="AF36" s="212">
        <f>'Your maj dil results'!AV157</f>
        <v>45.29</v>
      </c>
      <c r="AG36" s="215">
        <f>'Your maj dil results'!AW157</f>
        <v>0.39</v>
      </c>
      <c r="AH36" s="215">
        <f>'Your maj dil results'!AX157</f>
        <v>2.46</v>
      </c>
      <c r="AI36" s="3">
        <f>'Your maj dil results'!AY157</f>
        <v>0.63</v>
      </c>
      <c r="AJ36" s="212">
        <f>'Your maj dil results'!AZ157</f>
        <v>8.06</v>
      </c>
      <c r="AK36" s="3">
        <f>'Your maj dil results'!BA157</f>
        <v>2.12</v>
      </c>
      <c r="AL36" s="212">
        <f>'Your maj dil results'!BB157</f>
        <v>24.2</v>
      </c>
      <c r="AM36" s="3">
        <f>'Your maj dil results'!BC157</f>
        <v>3.19</v>
      </c>
    </row>
    <row r="37" spans="1:39">
      <c r="A37" t="str">
        <f>'Your maj dil results'!A158</f>
        <v>057SMPL.D#</v>
      </c>
      <c r="B37" t="str">
        <f>'Your maj dil results'!B158</f>
        <v>8S</v>
      </c>
      <c r="C37">
        <f>'Your maj dil results'!C158</f>
        <v>0</v>
      </c>
      <c r="D37" s="121">
        <f>'Your maj dil results'!D158</f>
        <v>44160</v>
      </c>
      <c r="E37" s="122">
        <f>'Your maj dil results'!E158</f>
        <v>0.82986111111111116</v>
      </c>
      <c r="F37">
        <f>'Your maj dil results'!F158</f>
        <v>2409</v>
      </c>
      <c r="G37">
        <f>'Your maj dil results'!G158</f>
        <v>40189.687954826135</v>
      </c>
      <c r="H37" t="str">
        <f>'Your maj dil results'!H158</f>
        <v>Quant</v>
      </c>
      <c r="I37" s="196">
        <f>'Your maj dil results'!I158</f>
        <v>2146.1293367877156</v>
      </c>
      <c r="J37" s="206">
        <f>'Your maj dil results'!L158</f>
        <v>136604749.35845402</v>
      </c>
      <c r="K37" s="206">
        <f>'Your maj dil results'!N158</f>
        <v>1798890.4328580177</v>
      </c>
      <c r="L37" s="206">
        <f>'Your maj dil results'!O158</f>
        <v>1784020.2483147322</v>
      </c>
      <c r="M37" s="197">
        <f>'Your maj dil results'!P158</f>
        <v>1270797.9331316024</v>
      </c>
      <c r="N37" s="206">
        <f>'Your maj dil results'!V158</f>
        <v>237360297.06120315</v>
      </c>
      <c r="O37" s="197">
        <f>'Your maj dil results'!W158</f>
        <v>28767.778638064548</v>
      </c>
      <c r="P37" s="197">
        <f>'Your maj dil results'!X158</f>
        <v>26726.14248995938</v>
      </c>
      <c r="Q37" s="206">
        <f>'Your maj dil results'!Y158</f>
        <v>1067840.0089597304</v>
      </c>
      <c r="R37" s="206">
        <f>'Your maj dil results'!Z158</f>
        <v>10730646.683938578</v>
      </c>
      <c r="S37" s="197">
        <f>'Your maj dil results'!AA158</f>
        <v>123543.10077313553</v>
      </c>
      <c r="T37" s="196">
        <f>'Your maj dil results'!AB158</f>
        <v>-606.86428811787471</v>
      </c>
      <c r="U37" s="197">
        <f>'Your maj dil results'!AC158</f>
        <v>49754.833688074752</v>
      </c>
      <c r="V37" s="196">
        <f>'Your maj dil results'!AD158</f>
        <v>486.29522425339621</v>
      </c>
      <c r="W37" s="197">
        <f>'Your maj dil results'!AE158</f>
        <v>3102.6439101125779</v>
      </c>
      <c r="X37" t="str">
        <f>'Your maj dil results'!AF158</f>
        <v>Q %RSD</v>
      </c>
      <c r="Y37" s="212">
        <f>'Your maj dil results'!AG158</f>
        <v>5.16</v>
      </c>
      <c r="Z37" s="215">
        <f>'Your maj dil results'!AJ158</f>
        <v>0.37</v>
      </c>
      <c r="AA37" s="215">
        <f>'Your maj dil results'!AL158</f>
        <v>0.65</v>
      </c>
      <c r="AB37" s="215">
        <f>'Your maj dil results'!AM158</f>
        <v>4.71</v>
      </c>
      <c r="AC37" s="3">
        <f>'Your maj dil results'!AN158</f>
        <v>6.45</v>
      </c>
      <c r="AD37" s="215">
        <f>'Your maj dil results'!AT158</f>
        <v>1.03</v>
      </c>
      <c r="AE37" s="3">
        <f>'Your maj dil results'!AU158</f>
        <v>6.91</v>
      </c>
      <c r="AF37" s="3">
        <f>'Your maj dil results'!AV158</f>
        <v>0.76</v>
      </c>
      <c r="AG37" s="215">
        <f>'Your maj dil results'!AW158</f>
        <v>0.81</v>
      </c>
      <c r="AH37" s="215">
        <f>'Your maj dil results'!AX158</f>
        <v>1.4</v>
      </c>
      <c r="AI37" s="3">
        <f>'Your maj dil results'!AY158</f>
        <v>0.69</v>
      </c>
      <c r="AJ37" s="212">
        <f>'Your maj dil results'!AZ158</f>
        <v>15.89</v>
      </c>
      <c r="AK37" s="3">
        <f>'Your maj dil results'!BA158</f>
        <v>3.92</v>
      </c>
      <c r="AL37" s="212">
        <f>'Your maj dil results'!BB158</f>
        <v>11.86</v>
      </c>
      <c r="AM37" s="3">
        <f>'Your maj dil results'!BC158</f>
        <v>0.66</v>
      </c>
    </row>
    <row r="38" spans="1:39">
      <c r="A38" t="str">
        <f>'Your maj dil results'!A159</f>
        <v>032SMPL.D#</v>
      </c>
      <c r="B38" t="str">
        <f>'Your maj dil results'!B159</f>
        <v>8W</v>
      </c>
      <c r="C38">
        <f>'Your maj dil results'!C159</f>
        <v>0</v>
      </c>
      <c r="D38" s="121">
        <f>'Your maj dil results'!D159</f>
        <v>44160</v>
      </c>
      <c r="E38" s="122">
        <f>'Your maj dil results'!E159</f>
        <v>0.73611111111111116</v>
      </c>
      <c r="F38">
        <f>'Your maj dil results'!F159</f>
        <v>2109</v>
      </c>
      <c r="G38">
        <f>'Your maj dil results'!G159</f>
        <v>39095.333152464744</v>
      </c>
      <c r="H38" t="str">
        <f>'Your maj dil results'!H159</f>
        <v>Quant</v>
      </c>
      <c r="I38" s="196">
        <f>'Your maj dil results'!I159</f>
        <v>5434.2513081925999</v>
      </c>
      <c r="J38" s="206">
        <f>'Your maj dil results'!L159</f>
        <v>342279641.74982882</v>
      </c>
      <c r="K38" s="206">
        <f>'Your maj dil results'!N159</f>
        <v>1469984.5265326744</v>
      </c>
      <c r="L38" s="206">
        <f>'Your maj dil results'!O159</f>
        <v>2263619.7895277087</v>
      </c>
      <c r="M38" s="197">
        <f>'Your maj dil results'!P159</f>
        <v>2699923.7075092155</v>
      </c>
      <c r="N38" s="206">
        <f>'Your maj dil results'!V159</f>
        <v>583693323.96629858</v>
      </c>
      <c r="O38" s="197">
        <f>'Your maj dil results'!W159</f>
        <v>4562.4253788926353</v>
      </c>
      <c r="P38" s="197">
        <f>'Your maj dil results'!X159</f>
        <v>2732.7637873572858</v>
      </c>
      <c r="Q38" s="206">
        <f>'Your maj dil results'!Y159</f>
        <v>2802744.4337001974</v>
      </c>
      <c r="R38" s="206">
        <f>'Your maj dil results'!Z159</f>
        <v>20200558.639878534</v>
      </c>
      <c r="S38" s="197">
        <f>'Your maj dil results'!AA159</f>
        <v>300213.06327777676</v>
      </c>
      <c r="T38" s="196">
        <f>'Your maj dil results'!AB159</f>
        <v>1153.3123279977099</v>
      </c>
      <c r="U38" s="197">
        <f>'Your maj dil results'!AC159</f>
        <v>94063.371564830173</v>
      </c>
      <c r="V38" s="196">
        <f>'Your maj dil results'!AD159</f>
        <v>312.76266521971797</v>
      </c>
      <c r="W38" s="197">
        <f>'Your maj dil results'!AE159</f>
        <v>6966.7883677692171</v>
      </c>
      <c r="X38" t="str">
        <f>'Your maj dil results'!AF159</f>
        <v>Q %RSD</v>
      </c>
      <c r="Y38" s="212">
        <f>'Your maj dil results'!AG159</f>
        <v>2.23</v>
      </c>
      <c r="Z38" s="215">
        <f>'Your maj dil results'!AJ159</f>
        <v>1.2</v>
      </c>
      <c r="AA38" s="215">
        <f>'Your maj dil results'!AL159</f>
        <v>1.79</v>
      </c>
      <c r="AB38" s="215">
        <f>'Your maj dil results'!AM159</f>
        <v>3.93</v>
      </c>
      <c r="AC38" s="3">
        <f>'Your maj dil results'!AN159</f>
        <v>4.76</v>
      </c>
      <c r="AD38" s="215">
        <f>'Your maj dil results'!AT159</f>
        <v>0.7</v>
      </c>
      <c r="AE38" s="3">
        <f>'Your maj dil results'!AU159</f>
        <v>3.59</v>
      </c>
      <c r="AF38" s="3">
        <f>'Your maj dil results'!AV159</f>
        <v>6.35</v>
      </c>
      <c r="AG38" s="215">
        <f>'Your maj dil results'!AW159</f>
        <v>0.51</v>
      </c>
      <c r="AH38" s="215">
        <f>'Your maj dil results'!AX159</f>
        <v>1.77</v>
      </c>
      <c r="AI38" s="3">
        <f>'Your maj dil results'!AY159</f>
        <v>0.61</v>
      </c>
      <c r="AJ38" s="212">
        <f>'Your maj dil results'!AZ159</f>
        <v>4.05</v>
      </c>
      <c r="AK38" s="3">
        <f>'Your maj dil results'!BA159</f>
        <v>0.76</v>
      </c>
      <c r="AL38" s="212">
        <f>'Your maj dil results'!BB159</f>
        <v>12.96</v>
      </c>
      <c r="AM38" s="3">
        <f>'Your maj dil results'!BC159</f>
        <v>0.8</v>
      </c>
    </row>
    <row r="39" spans="1:39">
      <c r="A39" t="str">
        <f>'Your maj dil results'!A160</f>
        <v>058SMPL.D#</v>
      </c>
      <c r="B39" t="str">
        <f>'Your maj dil results'!B160</f>
        <v>9S</v>
      </c>
      <c r="C39">
        <f>'Your maj dil results'!C160</f>
        <v>0</v>
      </c>
      <c r="D39" s="121">
        <f>'Your maj dil results'!D160</f>
        <v>44160</v>
      </c>
      <c r="E39" s="122">
        <f>'Your maj dil results'!E160</f>
        <v>0.8340277777777777</v>
      </c>
      <c r="F39">
        <f>'Your maj dil results'!F160</f>
        <v>2410</v>
      </c>
      <c r="G39">
        <f>'Your maj dil results'!G160</f>
        <v>40150.410896522313</v>
      </c>
      <c r="H39" t="str">
        <f>'Your maj dil results'!H160</f>
        <v>Quant</v>
      </c>
      <c r="I39" s="196">
        <f>'Your maj dil results'!I160</f>
        <v>4002.9959663832747</v>
      </c>
      <c r="J39" s="206">
        <f>'Your maj dil results'!L160</f>
        <v>139522677.86541504</v>
      </c>
      <c r="K39" s="206">
        <f>'Your maj dil results'!N160</f>
        <v>403511.6295100493</v>
      </c>
      <c r="L39" s="206">
        <f>'Your maj dil results'!O160</f>
        <v>313173.20499287406</v>
      </c>
      <c r="M39" s="197">
        <f>'Your maj dil results'!P160</f>
        <v>261539.77657994637</v>
      </c>
      <c r="N39" s="206">
        <f>'Your maj dil results'!V160</f>
        <v>236084416.0715512</v>
      </c>
      <c r="O39" s="197">
        <f>'Your maj dil results'!W160</f>
        <v>18967.054107517139</v>
      </c>
      <c r="P39" s="197">
        <f>'Your maj dil results'!X160</f>
        <v>17517.624274152688</v>
      </c>
      <c r="Q39" s="206">
        <f>'Your maj dil results'!Y160</f>
        <v>1701975.9179035809</v>
      </c>
      <c r="R39" s="206">
        <f>'Your maj dil results'!Z160</f>
        <v>7917661.0287941992</v>
      </c>
      <c r="S39" s="197">
        <f>'Your maj dil results'!AA160</f>
        <v>38584.54487155794</v>
      </c>
      <c r="T39" s="196">
        <f>'Your maj dil results'!AB160</f>
        <v>-807.02325902009852</v>
      </c>
      <c r="U39" s="197">
        <f>'Your maj dil results'!AC160</f>
        <v>115633.18338198426</v>
      </c>
      <c r="V39" s="196">
        <f>'Your maj dil results'!AD160</f>
        <v>-84.315862882696848</v>
      </c>
      <c r="W39" s="196">
        <f>'Your maj dil results'!AE160</f>
        <v>180.6768490343504</v>
      </c>
      <c r="X39" t="str">
        <f>'Your maj dil results'!AF160</f>
        <v>Q %RSD</v>
      </c>
      <c r="Y39" s="212">
        <f>'Your maj dil results'!AG160</f>
        <v>3.38</v>
      </c>
      <c r="Z39" s="215">
        <f>'Your maj dil results'!AJ160</f>
        <v>1.05</v>
      </c>
      <c r="AA39" s="215">
        <f>'Your maj dil results'!AL160</f>
        <v>0.66</v>
      </c>
      <c r="AB39" s="215">
        <f>'Your maj dil results'!AM160</f>
        <v>10.26</v>
      </c>
      <c r="AC39" s="3">
        <f>'Your maj dil results'!AN160</f>
        <v>14.04</v>
      </c>
      <c r="AD39" s="215">
        <f>'Your maj dil results'!AT160</f>
        <v>0.37</v>
      </c>
      <c r="AE39" s="3">
        <f>'Your maj dil results'!AU160</f>
        <v>3.58</v>
      </c>
      <c r="AF39" s="3">
        <f>'Your maj dil results'!AV160</f>
        <v>0.94</v>
      </c>
      <c r="AG39" s="215">
        <f>'Your maj dil results'!AW160</f>
        <v>0.93</v>
      </c>
      <c r="AH39" s="215">
        <f>'Your maj dil results'!AX160</f>
        <v>2.35</v>
      </c>
      <c r="AI39" s="3">
        <f>'Your maj dil results'!AY160</f>
        <v>1.17</v>
      </c>
      <c r="AJ39" s="212">
        <f>'Your maj dil results'!AZ160</f>
        <v>28.76</v>
      </c>
      <c r="AK39" s="3">
        <f>'Your maj dil results'!BA160</f>
        <v>2.36</v>
      </c>
      <c r="AL39" s="212">
        <f>'Your maj dil results'!BB160</f>
        <v>62.33</v>
      </c>
      <c r="AM39" s="212">
        <f>'Your maj dil results'!BC160</f>
        <v>20.83</v>
      </c>
    </row>
    <row r="40" spans="1:39" ht="16.2" thickBot="1">
      <c r="A40" t="str">
        <f>'Your maj dil results'!A161</f>
        <v>036SMPL.D#</v>
      </c>
      <c r="B40" t="str">
        <f>'Your maj dil results'!B161</f>
        <v>9W</v>
      </c>
      <c r="C40">
        <f>'Your maj dil results'!C161</f>
        <v>0</v>
      </c>
      <c r="D40" s="121">
        <f>'Your maj dil results'!D161</f>
        <v>44160</v>
      </c>
      <c r="E40" s="122">
        <f>'Your maj dil results'!E161</f>
        <v>0.75138888888888899</v>
      </c>
      <c r="F40">
        <f>'Your maj dil results'!F161</f>
        <v>2110</v>
      </c>
      <c r="G40">
        <f>'Your maj dil results'!G161</f>
        <v>41017.95823382528</v>
      </c>
      <c r="H40" t="str">
        <f>'Your maj dil results'!H161</f>
        <v>Quant</v>
      </c>
      <c r="I40" s="196">
        <f>'Your maj dil results'!I161</f>
        <v>4097.694027559146</v>
      </c>
      <c r="J40" s="208">
        <f>'Your maj dil results'!L161</f>
        <v>126786508.90075395</v>
      </c>
      <c r="K40" s="208">
        <f>'Your maj dil results'!N161</f>
        <v>47129.63401066525</v>
      </c>
      <c r="L40" s="208">
        <f>'Your maj dil results'!O161</f>
        <v>790005.87558347499</v>
      </c>
      <c r="M40" s="197">
        <f>'Your maj dil results'!P161</f>
        <v>209478.71270014573</v>
      </c>
      <c r="N40" s="208">
        <f>'Your maj dil results'!V161</f>
        <v>213293382.81589144</v>
      </c>
      <c r="O40" s="196">
        <f>'Your maj dil results'!W161</f>
        <v>393.77239904472265</v>
      </c>
      <c r="P40" s="196">
        <f>'Your maj dil results'!X161</f>
        <v>-1337.185438422704</v>
      </c>
      <c r="Q40" s="208">
        <f>'Your maj dil results'!Y161</f>
        <v>1479107.5739117397</v>
      </c>
      <c r="R40" s="208">
        <f>'Your maj dil results'!Z161</f>
        <v>1902002.7233024782</v>
      </c>
      <c r="S40" s="197">
        <f>'Your maj dil results'!AA161</f>
        <v>31190.055441000743</v>
      </c>
      <c r="T40" s="196">
        <f>'Your maj dil results'!AB161</f>
        <v>3802.3647282756037</v>
      </c>
      <c r="U40" s="197">
        <f>'Your maj dil results'!AC161</f>
        <v>105498.18857739863</v>
      </c>
      <c r="V40" s="196">
        <f>'Your maj dil results'!AD161</f>
        <v>-77.934120644268035</v>
      </c>
      <c r="W40" s="196">
        <f>'Your maj dil results'!AE161</f>
        <v>143.56285381838848</v>
      </c>
      <c r="X40" t="str">
        <f>'Your maj dil results'!AF161</f>
        <v>Q %RSD</v>
      </c>
      <c r="Y40" s="212">
        <f>'Your maj dil results'!AG161</f>
        <v>4.78</v>
      </c>
      <c r="Z40" s="218">
        <f>'Your maj dil results'!AJ161</f>
        <v>0.88</v>
      </c>
      <c r="AA40" s="218">
        <f>'Your maj dil results'!AL161</f>
        <v>2.82</v>
      </c>
      <c r="AB40" s="218">
        <f>'Your maj dil results'!AM161</f>
        <v>8.91</v>
      </c>
      <c r="AC40" s="3">
        <f>'Your maj dil results'!AN161</f>
        <v>18.850000000000001</v>
      </c>
      <c r="AD40" s="218">
        <f>'Your maj dil results'!AT161</f>
        <v>0.54</v>
      </c>
      <c r="AE40" s="212">
        <f>'Your maj dil results'!AU161</f>
        <v>49.23</v>
      </c>
      <c r="AF40" s="212">
        <f>'Your maj dil results'!AV161</f>
        <v>12.34</v>
      </c>
      <c r="AG40" s="218">
        <f>'Your maj dil results'!AW161</f>
        <v>0.35</v>
      </c>
      <c r="AH40" s="218">
        <f>'Your maj dil results'!AX161</f>
        <v>1.53</v>
      </c>
      <c r="AI40" s="3">
        <f>'Your maj dil results'!AY161</f>
        <v>0.68</v>
      </c>
      <c r="AJ40" s="212">
        <f>'Your maj dil results'!AZ161</f>
        <v>6.25</v>
      </c>
      <c r="AK40" s="3">
        <f>'Your maj dil results'!BA161</f>
        <v>0.94</v>
      </c>
      <c r="AL40" s="212">
        <f>'Your maj dil results'!BB161</f>
        <v>83.36</v>
      </c>
      <c r="AM40" s="212">
        <f>'Your maj dil results'!BC161</f>
        <v>14.64</v>
      </c>
    </row>
    <row r="42" spans="1:39">
      <c r="A42" s="2" t="s">
        <v>617</v>
      </c>
    </row>
    <row r="43" spans="1:39" ht="16.2" thickBot="1">
      <c r="A43" t="str">
        <f>'Your trace dil results'!A123</f>
        <v>Folder:</v>
      </c>
      <c r="B43" t="str">
        <f>'Your trace dil results'!B123</f>
        <v>Sample:</v>
      </c>
      <c r="C43" t="str">
        <f>'Your trace dil results'!C123</f>
        <v>Misc Info:</v>
      </c>
      <c r="D43" t="str">
        <f>'Your trace dil results'!D123</f>
        <v>Date:</v>
      </c>
      <c r="E43" t="str">
        <f>'Your trace dil results'!E123</f>
        <v>Time:</v>
      </c>
      <c r="F43" t="str">
        <f>'Your trace dil results'!F123</f>
        <v>ALS Vial:</v>
      </c>
      <c r="G43" t="str">
        <f>'Your trace dil results'!G123</f>
        <v>Dilution Factor</v>
      </c>
      <c r="H43" t="str">
        <f>'Your trace dil results'!H123</f>
        <v>Data:</v>
      </c>
      <c r="I43" s="175" t="str">
        <f>'Your trace dil results'!I123</f>
        <v>Li/7[#3]</v>
      </c>
      <c r="J43" s="175" t="str">
        <f>'Your trace dil results'!L123</f>
        <v>Mg/26[#3]</v>
      </c>
      <c r="K43" s="175" t="str">
        <f>'Your trace dil results'!N123</f>
        <v>Al/27[#3]</v>
      </c>
      <c r="L43" s="175" t="str">
        <f>'Your trace dil results'!O123</f>
        <v>Si/28[#2]</v>
      </c>
      <c r="M43" s="175" t="str">
        <f>'Your trace dil results'!P123</f>
        <v>K/39[#1]</v>
      </c>
      <c r="N43" s="175" t="str">
        <f>'Your trace dil results'!V123</f>
        <v>Ca/44[#3]</v>
      </c>
      <c r="O43" s="175" t="str">
        <f>'Your trace dil results'!W123</f>
        <v>V/51[#1]</v>
      </c>
      <c r="P43" s="137" t="str">
        <f>'Your trace dil results'!X123</f>
        <v>V/51[#3]</v>
      </c>
      <c r="Q43" s="175" t="str">
        <f>'Your trace dil results'!Y123</f>
        <v>Mn/55[#3]</v>
      </c>
      <c r="R43" s="175" t="str">
        <f>'Your trace dil results'!Z123</f>
        <v>Fe/56[#2]</v>
      </c>
      <c r="S43" s="175" t="str">
        <f>'Your trace dil results'!AA123</f>
        <v>Sr/88[#3]</v>
      </c>
      <c r="T43" s="175" t="str">
        <f>'Your trace dil results'!AB123</f>
        <v>Mo/95[#3]</v>
      </c>
      <c r="U43" s="175" t="str">
        <f>'Your trace dil results'!AC123</f>
        <v>Ba/137[#3]</v>
      </c>
      <c r="V43" s="175" t="str">
        <f>'Your trace dil results'!AD123</f>
        <v>Th/232[#3]</v>
      </c>
      <c r="W43" s="175" t="str">
        <f>'Your trace dil results'!AE123</f>
        <v>U/238[#3]</v>
      </c>
      <c r="X43" t="str">
        <f>'Your trace dil results'!AF123</f>
        <v>Data:2</v>
      </c>
      <c r="Y43" s="175" t="str">
        <f>'Your trace dil results'!AG123</f>
        <v>Li/7[#3]3</v>
      </c>
      <c r="Z43" s="175" t="str">
        <f>'Your trace dil results'!AJ123</f>
        <v>Mg/26[#3]6</v>
      </c>
      <c r="AA43" s="175" t="str">
        <f>'Your trace dil results'!AL123</f>
        <v>Al/27[#3]8</v>
      </c>
      <c r="AB43" s="175" t="str">
        <f>'Your trace dil results'!AM123</f>
        <v>Si/28[#2]9</v>
      </c>
      <c r="AC43" s="175" t="str">
        <f>'Your trace dil results'!AN123</f>
        <v>K/39[#1]10</v>
      </c>
      <c r="AD43" s="175" t="str">
        <f>'Your trace dil results'!AT123</f>
        <v>Ca/44[#3]16</v>
      </c>
      <c r="AE43" s="175" t="str">
        <f>'Your trace dil results'!AU123</f>
        <v>V/51[#1]17</v>
      </c>
      <c r="AF43" s="137" t="str">
        <f>'Your trace dil results'!AV123</f>
        <v>V/51[#3]18</v>
      </c>
      <c r="AG43" s="175" t="str">
        <f>'Your trace dil results'!AW123</f>
        <v>Mn/55[#3]19</v>
      </c>
      <c r="AH43" s="175" t="str">
        <f>'Your trace dil results'!AX123</f>
        <v>Fe/56[#2]20</v>
      </c>
      <c r="AI43" s="175" t="str">
        <f>'Your trace dil results'!AY123</f>
        <v>Sr/88[#3]21</v>
      </c>
      <c r="AJ43" s="175" t="str">
        <f>'Your trace dil results'!AZ123</f>
        <v>Mo/95[#3]22</v>
      </c>
      <c r="AK43" s="175" t="str">
        <f>'Your trace dil results'!BA123</f>
        <v>Ba/137[#3]23</v>
      </c>
      <c r="AL43" s="175" t="str">
        <f>'Your trace dil results'!BB123</f>
        <v>Th/232[#3]24</v>
      </c>
      <c r="AM43" s="175" t="str">
        <f>'Your trace dil results'!BC123</f>
        <v>U/238[#3]25</v>
      </c>
    </row>
    <row r="44" spans="1:39">
      <c r="A44" s="136" t="str">
        <f>'Your trace dil results'!A124</f>
        <v>057SMPL.D#</v>
      </c>
      <c r="B44" t="str">
        <f>'Your trace dil results'!B124</f>
        <v>10S</v>
      </c>
      <c r="C44">
        <f>'Your trace dil results'!C124</f>
        <v>0</v>
      </c>
      <c r="D44" s="121">
        <f>'Your trace dil results'!D124</f>
        <v>44163</v>
      </c>
      <c r="E44" s="122">
        <f>'Your trace dil results'!E124</f>
        <v>0.7270833333333333</v>
      </c>
      <c r="F44">
        <f>'Your trace dil results'!F124</f>
        <v>2410</v>
      </c>
      <c r="G44" s="197">
        <f>'Your trace dil results'!G124</f>
        <v>2011.6295733396278</v>
      </c>
      <c r="H44" t="str">
        <f>'Your trace dil results'!H124</f>
        <v>Quant</v>
      </c>
      <c r="I44" s="205">
        <f>'Your trace dil results'!I124</f>
        <v>1672.4688272745666</v>
      </c>
      <c r="J44" s="198">
        <f>'Your trace dil results'!L124</f>
        <v>101868921.59391876</v>
      </c>
      <c r="K44" s="198">
        <f>'Your trace dil results'!N124</f>
        <v>4003142.8509458592</v>
      </c>
      <c r="L44" s="198">
        <f>'Your trace dil results'!O124</f>
        <v>3361433.0170505182</v>
      </c>
      <c r="M44" s="205">
        <f>'Your trace dil results'!P124</f>
        <v>2981235.0276893284</v>
      </c>
      <c r="N44" s="198">
        <f>'Your trace dil results'!V124</f>
        <v>218865297.57935151</v>
      </c>
      <c r="O44" s="205">
        <f>'Your trace dil results'!W124</f>
        <v>12735.626828813185</v>
      </c>
      <c r="P44" s="197">
        <f>'Your trace dil results'!X124</f>
        <v>12802.01060473339</v>
      </c>
      <c r="Q44" s="198">
        <f>'Your trace dil results'!Y124</f>
        <v>4972748.3052955596</v>
      </c>
      <c r="R44" s="198">
        <f>'Your trace dil results'!Z124</f>
        <v>39910730.735058218</v>
      </c>
      <c r="S44" s="205">
        <f>'Your trace dil results'!AA124</f>
        <v>183420.38449710727</v>
      </c>
      <c r="T44" s="205">
        <f>'Your trace dil results'!AB124</f>
        <v>2166.525050486779</v>
      </c>
      <c r="U44" s="205">
        <f>'Your trace dil results'!AC124</f>
        <v>43672.47803720332</v>
      </c>
      <c r="V44" s="205">
        <f>'Your trace dil results'!AD124</f>
        <v>1741.2665586827818</v>
      </c>
      <c r="W44" s="205">
        <f>'Your trace dil results'!AE124</f>
        <v>1558.0071045515417</v>
      </c>
      <c r="X44" t="str">
        <f>'Your trace dil results'!AF124</f>
        <v>Q %RSD</v>
      </c>
      <c r="Y44" s="213">
        <f>'Your trace dil results'!AG124</f>
        <v>0.92</v>
      </c>
      <c r="Z44" s="219">
        <f>'Your trace dil results'!AJ124</f>
        <v>0.6</v>
      </c>
      <c r="AA44" s="219">
        <f>'Your trace dil results'!AL124</f>
        <v>0.38</v>
      </c>
      <c r="AB44" s="219">
        <f>'Your trace dil results'!AM124</f>
        <v>7.01</v>
      </c>
      <c r="AC44" s="213">
        <f>'Your trace dil results'!AN124</f>
        <v>2.76</v>
      </c>
      <c r="AD44" s="219">
        <f>'Your trace dil results'!AT124</f>
        <v>0.49</v>
      </c>
      <c r="AE44" s="213">
        <f>'Your trace dil results'!AU124</f>
        <v>4.1500000000000004</v>
      </c>
      <c r="AF44" s="3">
        <f>'Your trace dil results'!AV124</f>
        <v>1.3</v>
      </c>
      <c r="AG44" s="219">
        <f>'Your trace dil results'!AW124</f>
        <v>0.49</v>
      </c>
      <c r="AH44" s="219">
        <f>'Your trace dil results'!AX124</f>
        <v>1.95</v>
      </c>
      <c r="AI44" s="213">
        <f>'Your trace dil results'!AY124</f>
        <v>0.27</v>
      </c>
      <c r="AJ44" s="213">
        <f>'Your trace dil results'!AZ124</f>
        <v>1.2</v>
      </c>
      <c r="AK44" s="213">
        <f>'Your trace dil results'!BA124</f>
        <v>1.04</v>
      </c>
      <c r="AL44" s="213">
        <f>'Your trace dil results'!BB124</f>
        <v>2.14</v>
      </c>
      <c r="AM44" s="213">
        <f>'Your trace dil results'!BC124</f>
        <v>2.0699999999999998</v>
      </c>
    </row>
    <row r="45" spans="1:39">
      <c r="A45" s="136" t="str">
        <f>'Your trace dil results'!A125</f>
        <v>032SMPL.D#</v>
      </c>
      <c r="B45" t="str">
        <f>'Your trace dil results'!B125</f>
        <v>10W</v>
      </c>
      <c r="C45">
        <f>'Your trace dil results'!C125</f>
        <v>0</v>
      </c>
      <c r="D45" s="121">
        <f>'Your trace dil results'!D125</f>
        <v>44163</v>
      </c>
      <c r="E45" s="122">
        <f>'Your trace dil results'!E125</f>
        <v>0.63124999999999998</v>
      </c>
      <c r="F45">
        <f>'Your trace dil results'!F125</f>
        <v>2110</v>
      </c>
      <c r="G45" s="197">
        <f>'Your trace dil results'!G125</f>
        <v>2071.0336668535338</v>
      </c>
      <c r="H45" t="str">
        <f>'Your trace dil results'!H125</f>
        <v>Quant</v>
      </c>
      <c r="I45" s="206">
        <f>'Your trace dil results'!I125</f>
        <v>1283.6266667158202</v>
      </c>
      <c r="J45" s="198">
        <f>'Your trace dil results'!L125</f>
        <v>99388905.672301084</v>
      </c>
      <c r="K45" s="197">
        <f>'Your trace dil results'!N125</f>
        <v>1188980.4281406137</v>
      </c>
      <c r="L45" s="197">
        <f>'Your trace dil results'!O125</f>
        <v>1132648.3124021976</v>
      </c>
      <c r="M45" s="206">
        <f>'Your trace dil results'!P125</f>
        <v>1755822.3427584257</v>
      </c>
      <c r="N45" s="198">
        <f>'Your trace dil results'!V125</f>
        <v>206772001.29865682</v>
      </c>
      <c r="O45" s="206">
        <f>'Your trace dil results'!W125</f>
        <v>3295.0145639639723</v>
      </c>
      <c r="P45" s="197">
        <f>'Your trace dil results'!X125</f>
        <v>3222.5283856240985</v>
      </c>
      <c r="Q45" s="198">
        <f>'Your trace dil results'!Y125</f>
        <v>4941486.3291125316</v>
      </c>
      <c r="R45" s="198">
        <f>'Your trace dil results'!Z125</f>
        <v>32225283.856240984</v>
      </c>
      <c r="S45" s="206">
        <f>'Your trace dil results'!AA125</f>
        <v>160132.32312111522</v>
      </c>
      <c r="T45" s="207">
        <f>'Your trace dil results'!AB125</f>
        <v>127.36857051149232</v>
      </c>
      <c r="U45" s="206">
        <f>'Your trace dil results'!AC125</f>
        <v>21787.274175299175</v>
      </c>
      <c r="V45" s="206">
        <f>'Your trace dil results'!AD125</f>
        <v>494.97704637799455</v>
      </c>
      <c r="W45" s="206">
        <f>'Your trace dil results'!AE125</f>
        <v>879.153791579325</v>
      </c>
      <c r="X45" t="str">
        <f>'Your trace dil results'!AF125</f>
        <v>Q %RSD</v>
      </c>
      <c r="Y45" s="215">
        <f>'Your trace dil results'!AG125</f>
        <v>1.86</v>
      </c>
      <c r="Z45" s="219">
        <f>'Your trace dil results'!AJ125</f>
        <v>0.75</v>
      </c>
      <c r="AA45" s="3">
        <f>'Your trace dil results'!AL125</f>
        <v>0.46</v>
      </c>
      <c r="AB45" s="3">
        <f>'Your trace dil results'!AM125</f>
        <v>8.48</v>
      </c>
      <c r="AC45" s="215">
        <f>'Your trace dil results'!AN125</f>
        <v>2.5099999999999998</v>
      </c>
      <c r="AD45" s="219">
        <f>'Your trace dil results'!AT125</f>
        <v>0.89</v>
      </c>
      <c r="AE45" s="215">
        <f>'Your trace dil results'!AU125</f>
        <v>2.31</v>
      </c>
      <c r="AF45" s="3">
        <f>'Your trace dil results'!AV125</f>
        <v>0.84</v>
      </c>
      <c r="AG45" s="219">
        <f>'Your trace dil results'!AW125</f>
        <v>0.96</v>
      </c>
      <c r="AH45" s="219">
        <f>'Your trace dil results'!AX125</f>
        <v>2.4</v>
      </c>
      <c r="AI45" s="215">
        <f>'Your trace dil results'!AY125</f>
        <v>0.28999999999999998</v>
      </c>
      <c r="AJ45" s="217">
        <f>'Your trace dil results'!AZ125</f>
        <v>4.4400000000000004</v>
      </c>
      <c r="AK45" s="215">
        <f>'Your trace dil results'!BA125</f>
        <v>2.02</v>
      </c>
      <c r="AL45" s="215">
        <f>'Your trace dil results'!BB125</f>
        <v>0.37</v>
      </c>
      <c r="AM45" s="215">
        <f>'Your trace dil results'!BC125</f>
        <v>0.57999999999999996</v>
      </c>
    </row>
    <row r="46" spans="1:39">
      <c r="A46" s="136" t="str">
        <f>'Your trace dil results'!A126</f>
        <v>061SMPL.D#</v>
      </c>
      <c r="B46" t="str">
        <f>'Your trace dil results'!B126</f>
        <v>11S</v>
      </c>
      <c r="C46">
        <f>'Your trace dil results'!C126</f>
        <v>0</v>
      </c>
      <c r="D46" s="121">
        <f>'Your trace dil results'!D126</f>
        <v>44163</v>
      </c>
      <c r="E46" s="122">
        <f>'Your trace dil results'!E126</f>
        <v>0.74236111111111114</v>
      </c>
      <c r="F46">
        <f>'Your trace dil results'!F126</f>
        <v>2411</v>
      </c>
      <c r="G46" s="197">
        <f>'Your trace dil results'!G126</f>
        <v>2008.3151225238448</v>
      </c>
      <c r="H46" t="str">
        <f>'Your trace dil results'!H126</f>
        <v>Quant</v>
      </c>
      <c r="I46" s="206">
        <f>'Your trace dil results'!I126</f>
        <v>3297.6534311841529</v>
      </c>
      <c r="J46" s="198">
        <f>'Your trace dil results'!L126</f>
        <v>86899795.351606771</v>
      </c>
      <c r="K46" s="198">
        <f>'Your trace dil results'!N126</f>
        <v>9489288.9539251663</v>
      </c>
      <c r="L46" s="198">
        <f>'Your trace dil results'!O126</f>
        <v>7111443.8488569343</v>
      </c>
      <c r="M46" s="206">
        <f>'Your trace dil results'!P126</f>
        <v>7924811.4734790921</v>
      </c>
      <c r="N46" s="198">
        <f>'Your trace dil results'!V126</f>
        <v>214488055.08554661</v>
      </c>
      <c r="O46" s="206">
        <f>'Your trace dil results'!W126</f>
        <v>27433.584573675722</v>
      </c>
      <c r="P46" s="197">
        <f>'Your trace dil results'!X126</f>
        <v>27192.586758972859</v>
      </c>
      <c r="Q46" s="198">
        <f>'Your trace dil results'!Y126</f>
        <v>5565041.204513574</v>
      </c>
      <c r="R46" s="198">
        <f>'Your trace dil results'!Z126</f>
        <v>54927418.601027153</v>
      </c>
      <c r="S46" s="206">
        <f>'Your trace dil results'!AA126</f>
        <v>219308.01137960385</v>
      </c>
      <c r="T46" s="206">
        <f>'Your trace dil results'!AB126</f>
        <v>1051.5537981534851</v>
      </c>
      <c r="U46" s="206">
        <f>'Your trace dil results'!AC126</f>
        <v>120157.49378060164</v>
      </c>
      <c r="V46" s="206">
        <f>'Your trace dil results'!AD126</f>
        <v>5060.9541087600892</v>
      </c>
      <c r="W46" s="206">
        <f>'Your trace dil results'!AE126</f>
        <v>1398.3898198133531</v>
      </c>
      <c r="X46" t="str">
        <f>'Your trace dil results'!AF126</f>
        <v>Q %RSD</v>
      </c>
      <c r="Y46" s="215">
        <f>'Your trace dil results'!AG126</f>
        <v>2.27</v>
      </c>
      <c r="Z46" s="219">
        <f>'Your trace dil results'!AJ126</f>
        <v>1.53</v>
      </c>
      <c r="AA46" s="219">
        <f>'Your trace dil results'!AL126</f>
        <v>1.83</v>
      </c>
      <c r="AB46" s="219">
        <f>'Your trace dil results'!AM126</f>
        <v>7.02</v>
      </c>
      <c r="AC46" s="215">
        <f>'Your trace dil results'!AN126</f>
        <v>1.43</v>
      </c>
      <c r="AD46" s="219">
        <f>'Your trace dil results'!AT126</f>
        <v>1.25</v>
      </c>
      <c r="AE46" s="215">
        <f>'Your trace dil results'!AU126</f>
        <v>2.62</v>
      </c>
      <c r="AF46" s="3">
        <f>'Your trace dil results'!AV126</f>
        <v>1.43</v>
      </c>
      <c r="AG46" s="219">
        <f>'Your trace dil results'!AW126</f>
        <v>1.47</v>
      </c>
      <c r="AH46" s="219">
        <f>'Your trace dil results'!AX126</f>
        <v>1.68</v>
      </c>
      <c r="AI46" s="215">
        <f>'Your trace dil results'!AY126</f>
        <v>0.42</v>
      </c>
      <c r="AJ46" s="215">
        <f>'Your trace dil results'!AZ126</f>
        <v>2.12</v>
      </c>
      <c r="AK46" s="215">
        <f>'Your trace dil results'!BA126</f>
        <v>0.75</v>
      </c>
      <c r="AL46" s="215">
        <f>'Your trace dil results'!BB126</f>
        <v>1.03</v>
      </c>
      <c r="AM46" s="215">
        <f>'Your trace dil results'!BC126</f>
        <v>1.06</v>
      </c>
    </row>
    <row r="47" spans="1:39">
      <c r="A47" s="136" t="str">
        <f>'Your trace dil results'!A127</f>
        <v>036SMPL.D#</v>
      </c>
      <c r="B47" t="str">
        <f>'Your trace dil results'!B127</f>
        <v>11W</v>
      </c>
      <c r="C47">
        <f>'Your trace dil results'!C127</f>
        <v>0</v>
      </c>
      <c r="D47" s="121">
        <f>'Your trace dil results'!D127</f>
        <v>44163</v>
      </c>
      <c r="E47" s="122">
        <f>'Your trace dil results'!E127</f>
        <v>0.64652777777777781</v>
      </c>
      <c r="F47">
        <f>'Your trace dil results'!F127</f>
        <v>2111</v>
      </c>
      <c r="G47" s="197">
        <f>'Your trace dil results'!G127</f>
        <v>2070.9679845769956</v>
      </c>
      <c r="H47" t="str">
        <f>'Your trace dil results'!H127</f>
        <v>Quant</v>
      </c>
      <c r="I47" s="206">
        <f>'Your trace dil results'!I127</f>
        <v>2118.6002482222661</v>
      </c>
      <c r="J47" s="198">
        <f>'Your trace dil results'!L127</f>
        <v>87332719.909611911</v>
      </c>
      <c r="K47" s="198">
        <f>'Your trace dil results'!N127</f>
        <v>2924206.7942227176</v>
      </c>
      <c r="L47" s="198">
        <f>'Your trace dil results'!O127</f>
        <v>2522439.0052147806</v>
      </c>
      <c r="M47" s="206">
        <f>'Your trace dil results'!P127</f>
        <v>3990755.3062798707</v>
      </c>
      <c r="N47" s="198">
        <f>'Your trace dil results'!V127</f>
        <v>201774410.7373367</v>
      </c>
      <c r="O47" s="206">
        <f>'Your trace dil results'!W127</f>
        <v>2487.2325494769721</v>
      </c>
      <c r="P47" s="197">
        <f>'Your trace dil results'!X127</f>
        <v>2605.2777245978605</v>
      </c>
      <c r="Q47" s="198">
        <f>'Your trace dil results'!Y127</f>
        <v>5216768.3531494522</v>
      </c>
      <c r="R47" s="198">
        <f>'Your trace dil results'!Z127</f>
        <v>41854262.96830108</v>
      </c>
      <c r="S47" s="206">
        <f>'Your trace dil results'!AA127</f>
        <v>186822.02188869077</v>
      </c>
      <c r="T47" s="207">
        <f>'Your trace dil results'!AB127</f>
        <v>120.73743350083883</v>
      </c>
      <c r="U47" s="206">
        <f>'Your trace dil results'!AC127</f>
        <v>35682.778374261638</v>
      </c>
      <c r="V47" s="206">
        <f>'Your trace dil results'!AD127</f>
        <v>936.6988194241751</v>
      </c>
      <c r="W47" s="206">
        <f>'Your trace dil results'!AE127</f>
        <v>426.61940482286104</v>
      </c>
      <c r="X47" t="str">
        <f>'Your trace dil results'!AF127</f>
        <v>Q %RSD</v>
      </c>
      <c r="Y47" s="215">
        <f>'Your trace dil results'!AG127</f>
        <v>2.04</v>
      </c>
      <c r="Z47" s="219">
        <f>'Your trace dil results'!AJ127</f>
        <v>1.22</v>
      </c>
      <c r="AA47" s="219">
        <f>'Your trace dil results'!AL127</f>
        <v>1.05</v>
      </c>
      <c r="AB47" s="219">
        <f>'Your trace dil results'!AM127</f>
        <v>8.2799999999999994</v>
      </c>
      <c r="AC47" s="215">
        <f>'Your trace dil results'!AN127</f>
        <v>1.68</v>
      </c>
      <c r="AD47" s="219">
        <f>'Your trace dil results'!AT127</f>
        <v>1.04</v>
      </c>
      <c r="AE47" s="215">
        <f>'Your trace dil results'!AU127</f>
        <v>4.46</v>
      </c>
      <c r="AF47" s="3">
        <f>'Your trace dil results'!AV127</f>
        <v>1.1200000000000001</v>
      </c>
      <c r="AG47" s="219">
        <f>'Your trace dil results'!AW127</f>
        <v>1.1299999999999999</v>
      </c>
      <c r="AH47" s="219">
        <f>'Your trace dil results'!AX127</f>
        <v>2.34</v>
      </c>
      <c r="AI47" s="215">
        <f>'Your trace dil results'!AY127</f>
        <v>0.5</v>
      </c>
      <c r="AJ47" s="217">
        <f>'Your trace dil results'!AZ127</f>
        <v>9.07</v>
      </c>
      <c r="AK47" s="215">
        <f>'Your trace dil results'!BA127</f>
        <v>0.83</v>
      </c>
      <c r="AL47" s="215">
        <f>'Your trace dil results'!BB127</f>
        <v>2.25</v>
      </c>
      <c r="AM47" s="215">
        <f>'Your trace dil results'!BC127</f>
        <v>2.5299999999999998</v>
      </c>
    </row>
    <row r="48" spans="1:39">
      <c r="A48" s="136" t="str">
        <f>'Your trace dil results'!A128</f>
        <v>062SMPL.D#</v>
      </c>
      <c r="B48" t="str">
        <f>'Your trace dil results'!B128</f>
        <v>12S</v>
      </c>
      <c r="C48">
        <f>'Your trace dil results'!C128</f>
        <v>0</v>
      </c>
      <c r="D48" s="121">
        <f>'Your trace dil results'!D128</f>
        <v>44163</v>
      </c>
      <c r="E48" s="122">
        <f>'Your trace dil results'!E128</f>
        <v>0.74652777777777779</v>
      </c>
      <c r="F48">
        <f>'Your trace dil results'!F128</f>
        <v>2412</v>
      </c>
      <c r="G48" s="197">
        <f>'Your trace dil results'!G128</f>
        <v>2003.1504498032011</v>
      </c>
      <c r="H48" t="str">
        <f>'Your trace dil results'!H128</f>
        <v>Quant</v>
      </c>
      <c r="I48" s="206">
        <f>'Your trace dil results'!I128</f>
        <v>3840.0394122727366</v>
      </c>
      <c r="J48" s="198">
        <f>'Your trace dil results'!L128</f>
        <v>75819244.525051162</v>
      </c>
      <c r="K48" s="198">
        <f>'Your trace dil results'!N128</f>
        <v>13268868.579496404</v>
      </c>
      <c r="L48" s="198">
        <f>'Your trace dil results'!O128</f>
        <v>11638304.113356598</v>
      </c>
      <c r="M48" s="206">
        <f>'Your trace dil results'!P128</f>
        <v>12105038.168160744</v>
      </c>
      <c r="N48" s="198">
        <f>'Your trace dil results'!V128</f>
        <v>221548439.74823403</v>
      </c>
      <c r="O48" s="206">
        <f>'Your trace dil results'!W128</f>
        <v>35515.857475010758</v>
      </c>
      <c r="P48" s="197">
        <f>'Your trace dil results'!X128</f>
        <v>35315.542430030437</v>
      </c>
      <c r="Q48" s="198">
        <f>'Your trace dil results'!Y128</f>
        <v>6832746.1842787191</v>
      </c>
      <c r="R48" s="198">
        <f>'Your trace dil results'!Z128</f>
        <v>48896902.47969614</v>
      </c>
      <c r="S48" s="206">
        <f>'Your trace dil results'!AA128</f>
        <v>218143.08398356862</v>
      </c>
      <c r="T48" s="206">
        <f>'Your trace dil results'!AB128</f>
        <v>4192.5938914380995</v>
      </c>
      <c r="U48" s="206">
        <f>'Your trace dil results'!AC128</f>
        <v>200515.36002530041</v>
      </c>
      <c r="V48" s="206">
        <f>'Your trace dil results'!AD128</f>
        <v>23056.261677234845</v>
      </c>
      <c r="W48" s="206">
        <f>'Your trace dil results'!AE128</f>
        <v>4905.7154515680395</v>
      </c>
      <c r="X48" t="str">
        <f>'Your trace dil results'!AF128</f>
        <v>Q %RSD</v>
      </c>
      <c r="Y48" s="215">
        <f>'Your trace dil results'!AG128</f>
        <v>0.87</v>
      </c>
      <c r="Z48" s="219">
        <f>'Your trace dil results'!AJ128</f>
        <v>0.7</v>
      </c>
      <c r="AA48" s="219">
        <f>'Your trace dil results'!AL128</f>
        <v>1.23</v>
      </c>
      <c r="AB48" s="219">
        <f>'Your trace dil results'!AM128</f>
        <v>7.58</v>
      </c>
      <c r="AC48" s="215">
        <f>'Your trace dil results'!AN128</f>
        <v>2.27</v>
      </c>
      <c r="AD48" s="219">
        <f>'Your trace dil results'!AT128</f>
        <v>0.42</v>
      </c>
      <c r="AE48" s="215">
        <f>'Your trace dil results'!AU128</f>
        <v>2.75</v>
      </c>
      <c r="AF48" s="3">
        <f>'Your trace dil results'!AV128</f>
        <v>0.52</v>
      </c>
      <c r="AG48" s="219">
        <f>'Your trace dil results'!AW128</f>
        <v>0.46</v>
      </c>
      <c r="AH48" s="219">
        <f>'Your trace dil results'!AX128</f>
        <v>2.09</v>
      </c>
      <c r="AI48" s="215">
        <f>'Your trace dil results'!AY128</f>
        <v>0.92</v>
      </c>
      <c r="AJ48" s="215">
        <f>'Your trace dil results'!AZ128</f>
        <v>2.1</v>
      </c>
      <c r="AK48" s="215">
        <f>'Your trace dil results'!BA128</f>
        <v>0.26</v>
      </c>
      <c r="AL48" s="215">
        <f>'Your trace dil results'!BB128</f>
        <v>0.27</v>
      </c>
      <c r="AM48" s="215">
        <f>'Your trace dil results'!BC128</f>
        <v>0.45</v>
      </c>
    </row>
    <row r="49" spans="1:39">
      <c r="A49" s="136" t="str">
        <f>'Your trace dil results'!A129</f>
        <v>037SMPL.D#</v>
      </c>
      <c r="B49" t="str">
        <f>'Your trace dil results'!B129</f>
        <v>12W</v>
      </c>
      <c r="C49">
        <f>'Your trace dil results'!C129</f>
        <v>0</v>
      </c>
      <c r="D49" s="121">
        <f>'Your trace dil results'!D129</f>
        <v>44163</v>
      </c>
      <c r="E49" s="122">
        <f>'Your trace dil results'!E129</f>
        <v>0.65069444444444446</v>
      </c>
      <c r="F49">
        <f>'Your trace dil results'!F129</f>
        <v>2112</v>
      </c>
      <c r="G49" s="197">
        <f>'Your trace dil results'!G129</f>
        <v>2003.9094548613616</v>
      </c>
      <c r="H49" t="str">
        <f>'Your trace dil results'!H129</f>
        <v>Quant</v>
      </c>
      <c r="I49" s="206">
        <f>'Your trace dil results'!I129</f>
        <v>1960.42461969087</v>
      </c>
      <c r="J49" s="198">
        <f>'Your trace dil results'!L129</f>
        <v>79074267.088829324</v>
      </c>
      <c r="K49" s="198">
        <f>'Your trace dil results'!N129</f>
        <v>4615003.4745457154</v>
      </c>
      <c r="L49" s="198">
        <f>'Your trace dil results'!O129</f>
        <v>3763341.9562296369</v>
      </c>
      <c r="M49" s="206">
        <f>'Your trace dil results'!P129</f>
        <v>5881474.2500180965</v>
      </c>
      <c r="N49" s="198">
        <f>'Your trace dil results'!V129</f>
        <v>201593291.15905297</v>
      </c>
      <c r="O49" s="206">
        <f>'Your trace dil results'!W129</f>
        <v>2971.7977215593996</v>
      </c>
      <c r="P49" s="197">
        <f>'Your trace dil results'!X129</f>
        <v>2987.8289971982904</v>
      </c>
      <c r="Q49" s="198">
        <f>'Your trace dil results'!Y129</f>
        <v>6570819.1024904046</v>
      </c>
      <c r="R49" s="198">
        <f>'Your trace dil results'!Z129</f>
        <v>31782003.954101194</v>
      </c>
      <c r="S49" s="206">
        <f>'Your trace dil results'!AA129</f>
        <v>160733.57737442979</v>
      </c>
      <c r="T49" s="207">
        <f>'Your trace dil results'!AB129</f>
        <v>157.50728315210304</v>
      </c>
      <c r="U49" s="206">
        <f>'Your trace dil results'!AC129</f>
        <v>71739.958484036746</v>
      </c>
      <c r="V49" s="206">
        <f>'Your trace dil results'!AD129</f>
        <v>2220.3316759863887</v>
      </c>
      <c r="W49" s="206">
        <f>'Your trace dil results'!AE129</f>
        <v>1524.3739223130378</v>
      </c>
      <c r="X49" t="str">
        <f>'Your trace dil results'!AF129</f>
        <v>Q %RSD</v>
      </c>
      <c r="Y49" s="215">
        <f>'Your trace dil results'!AG129</f>
        <v>1.31</v>
      </c>
      <c r="Z49" s="219">
        <f>'Your trace dil results'!AJ129</f>
        <v>0.73</v>
      </c>
      <c r="AA49" s="219">
        <f>'Your trace dil results'!AL129</f>
        <v>0.66</v>
      </c>
      <c r="AB49" s="219">
        <f>'Your trace dil results'!AM129</f>
        <v>7.53</v>
      </c>
      <c r="AC49" s="215">
        <f>'Your trace dil results'!AN129</f>
        <v>1.27</v>
      </c>
      <c r="AD49" s="219">
        <f>'Your trace dil results'!AT129</f>
        <v>0.43</v>
      </c>
      <c r="AE49" s="215">
        <f>'Your trace dil results'!AU129</f>
        <v>2.64</v>
      </c>
      <c r="AF49" s="3">
        <f>'Your trace dil results'!AV129</f>
        <v>0.27</v>
      </c>
      <c r="AG49" s="219">
        <f>'Your trace dil results'!AW129</f>
        <v>0.24</v>
      </c>
      <c r="AH49" s="219">
        <f>'Your trace dil results'!AX129</f>
        <v>2.16</v>
      </c>
      <c r="AI49" s="215">
        <f>'Your trace dil results'!AY129</f>
        <v>1.25</v>
      </c>
      <c r="AJ49" s="217">
        <f>'Your trace dil results'!AZ129</f>
        <v>1.88</v>
      </c>
      <c r="AK49" s="215">
        <f>'Your trace dil results'!BA129</f>
        <v>0.76</v>
      </c>
      <c r="AL49" s="215">
        <f>'Your trace dil results'!BB129</f>
        <v>0.22</v>
      </c>
      <c r="AM49" s="215">
        <f>'Your trace dil results'!BC129</f>
        <v>1.41</v>
      </c>
    </row>
    <row r="50" spans="1:39">
      <c r="A50" s="136" t="str">
        <f>'Your trace dil results'!A130</f>
        <v>063SMPL.D#</v>
      </c>
      <c r="B50" t="str">
        <f>'Your trace dil results'!B130</f>
        <v>13S</v>
      </c>
      <c r="C50">
        <f>'Your trace dil results'!C130</f>
        <v>0</v>
      </c>
      <c r="D50" s="121">
        <f>'Your trace dil results'!D130</f>
        <v>44163</v>
      </c>
      <c r="E50" s="122">
        <f>'Your trace dil results'!E130</f>
        <v>0.75</v>
      </c>
      <c r="F50">
        <f>'Your trace dil results'!F130</f>
        <v>2501</v>
      </c>
      <c r="G50" s="197">
        <f>'Your trace dil results'!G130</f>
        <v>2016.4846209696225</v>
      </c>
      <c r="H50" t="str">
        <f>'Your trace dil results'!H130</f>
        <v>Quant</v>
      </c>
      <c r="I50" s="206">
        <f>'Your trace dil results'!I130</f>
        <v>4101.5297190522115</v>
      </c>
      <c r="J50" s="198">
        <f>'Your trace dil results'!L130</f>
        <v>86708838.701693773</v>
      </c>
      <c r="K50" s="198">
        <f>'Your trace dil results'!N130</f>
        <v>12863155.397165222</v>
      </c>
      <c r="L50" s="198">
        <f>'Your trace dil results'!O130</f>
        <v>7680789.921273292</v>
      </c>
      <c r="M50" s="206">
        <f>'Your trace dil results'!P130</f>
        <v>10019912.081598055</v>
      </c>
      <c r="N50" s="198">
        <f>'Your trace dil results'!V130</f>
        <v>201366154.25002649</v>
      </c>
      <c r="O50" s="206">
        <f>'Your trace dil results'!W130</f>
        <v>41438.758960925741</v>
      </c>
      <c r="P50" s="197">
        <f>'Your trace dil results'!X130</f>
        <v>41015.29719052212</v>
      </c>
      <c r="Q50" s="198">
        <f>'Your trace dil results'!Y130</f>
        <v>5186398.4451338686</v>
      </c>
      <c r="R50" s="198">
        <f>'Your trace dil results'!Z130</f>
        <v>58619207.931586929</v>
      </c>
      <c r="S50" s="206">
        <f>'Your trace dil results'!AA130</f>
        <v>216368.79983004049</v>
      </c>
      <c r="T50" s="206">
        <f>'Your trace dil results'!AB130</f>
        <v>2827.1114385994106</v>
      </c>
      <c r="U50" s="206">
        <f>'Your trace dil results'!AC130</f>
        <v>148191.45479505754</v>
      </c>
      <c r="V50" s="206">
        <f>'Your trace dil results'!AD130</f>
        <v>2500.4409300023317</v>
      </c>
      <c r="W50" s="206">
        <f>'Your trace dil results'!AE130</f>
        <v>723.31303354180363</v>
      </c>
      <c r="X50" t="str">
        <f>'Your trace dil results'!AF130</f>
        <v>Q %RSD</v>
      </c>
      <c r="Y50" s="215">
        <f>'Your trace dil results'!AG130</f>
        <v>1.78</v>
      </c>
      <c r="Z50" s="219">
        <f>'Your trace dil results'!AJ130</f>
        <v>1.25</v>
      </c>
      <c r="AA50" s="219">
        <f>'Your trace dil results'!AL130</f>
        <v>1.43</v>
      </c>
      <c r="AB50" s="219">
        <f>'Your trace dil results'!AM130</f>
        <v>9.6999999999999993</v>
      </c>
      <c r="AC50" s="215">
        <f>'Your trace dil results'!AN130</f>
        <v>1.17</v>
      </c>
      <c r="AD50" s="219">
        <f>'Your trace dil results'!AT130</f>
        <v>1.04</v>
      </c>
      <c r="AE50" s="215">
        <f>'Your trace dil results'!AU130</f>
        <v>0.96</v>
      </c>
      <c r="AF50" s="3">
        <f>'Your trace dil results'!AV130</f>
        <v>1.1000000000000001</v>
      </c>
      <c r="AG50" s="219">
        <f>'Your trace dil results'!AW130</f>
        <v>0.9</v>
      </c>
      <c r="AH50" s="219">
        <f>'Your trace dil results'!AX130</f>
        <v>3.17</v>
      </c>
      <c r="AI50" s="215">
        <f>'Your trace dil results'!AY130</f>
        <v>0.18</v>
      </c>
      <c r="AJ50" s="215">
        <f>'Your trace dil results'!AZ130</f>
        <v>3.11</v>
      </c>
      <c r="AK50" s="215">
        <f>'Your trace dil results'!BA130</f>
        <v>0.81</v>
      </c>
      <c r="AL50" s="215">
        <f>'Your trace dil results'!BB130</f>
        <v>0.32</v>
      </c>
      <c r="AM50" s="215">
        <f>'Your trace dil results'!BC130</f>
        <v>0.71</v>
      </c>
    </row>
    <row r="51" spans="1:39">
      <c r="A51" s="136" t="str">
        <f>'Your trace dil results'!A131</f>
        <v>038SMPL.D#</v>
      </c>
      <c r="B51" t="str">
        <f>'Your trace dil results'!B131</f>
        <v>13W</v>
      </c>
      <c r="C51">
        <f>'Your trace dil results'!C131</f>
        <v>0</v>
      </c>
      <c r="D51" s="121">
        <f>'Your trace dil results'!D131</f>
        <v>44163</v>
      </c>
      <c r="E51" s="122">
        <f>'Your trace dil results'!E131</f>
        <v>0.65416666666666667</v>
      </c>
      <c r="F51">
        <f>'Your trace dil results'!F131</f>
        <v>2201</v>
      </c>
      <c r="G51" s="197">
        <f>'Your trace dil results'!G131</f>
        <v>2047.6424779999606</v>
      </c>
      <c r="H51" t="str">
        <f>'Your trace dil results'!H131</f>
        <v>Quant</v>
      </c>
      <c r="I51" s="206">
        <f>'Your trace dil results'!I131</f>
        <v>3311.0378869259362</v>
      </c>
      <c r="J51" s="198">
        <f>'Your trace dil results'!L131</f>
        <v>103569756.53723802</v>
      </c>
      <c r="K51" s="198">
        <f>'Your trace dil results'!N131</f>
        <v>4762816.4038279084</v>
      </c>
      <c r="L51" s="198">
        <f>'Your trace dil results'!O131</f>
        <v>4031808.0391819226</v>
      </c>
      <c r="M51" s="206">
        <f>'Your trace dil results'!P131</f>
        <v>6916936.2906838674</v>
      </c>
      <c r="N51" s="198">
        <f>'Your trace dil results'!V131</f>
        <v>230155014.52719557</v>
      </c>
      <c r="O51" s="206">
        <f>'Your trace dil results'!W131</f>
        <v>11366.463395377781</v>
      </c>
      <c r="P51" s="197">
        <f>'Your trace dil results'!X131</f>
        <v>11571.227643177777</v>
      </c>
      <c r="Q51" s="198">
        <f>'Your trace dil results'!Y131</f>
        <v>5886972.1242498867</v>
      </c>
      <c r="R51" s="198">
        <f>'Your trace dil results'!Z131</f>
        <v>55265870.481218942</v>
      </c>
      <c r="S51" s="206">
        <f>'Your trace dil results'!AA131</f>
        <v>225650.20107559566</v>
      </c>
      <c r="T51" s="207">
        <f>'Your trace dil results'!AB131</f>
        <v>438.4002545397916</v>
      </c>
      <c r="U51" s="206">
        <f>'Your trace dil results'!AC131</f>
        <v>50945.34485263902</v>
      </c>
      <c r="V51" s="206">
        <f>'Your trace dil results'!AD131</f>
        <v>509.86297702199022</v>
      </c>
      <c r="W51" s="206">
        <f>'Your trace dil results'!AE131</f>
        <v>270.08404284819477</v>
      </c>
      <c r="X51" t="str">
        <f>'Your trace dil results'!AF131</f>
        <v>Q %RSD</v>
      </c>
      <c r="Y51" s="215">
        <f>'Your trace dil results'!AG131</f>
        <v>0.66</v>
      </c>
      <c r="Z51" s="219">
        <f>'Your trace dil results'!AJ131</f>
        <v>0.43</v>
      </c>
      <c r="AA51" s="219">
        <f>'Your trace dil results'!AL131</f>
        <v>0.15</v>
      </c>
      <c r="AB51" s="219">
        <f>'Your trace dil results'!AM131</f>
        <v>8.17</v>
      </c>
      <c r="AC51" s="215">
        <f>'Your trace dil results'!AN131</f>
        <v>2.02</v>
      </c>
      <c r="AD51" s="219">
        <f>'Your trace dil results'!AT131</f>
        <v>0.35</v>
      </c>
      <c r="AE51" s="215">
        <f>'Your trace dil results'!AU131</f>
        <v>4.55</v>
      </c>
      <c r="AF51" s="3">
        <f>'Your trace dil results'!AV131</f>
        <v>0.48</v>
      </c>
      <c r="AG51" s="219">
        <f>'Your trace dil results'!AW131</f>
        <v>0.55000000000000004</v>
      </c>
      <c r="AH51" s="219">
        <f>'Your trace dil results'!AX131</f>
        <v>0.91</v>
      </c>
      <c r="AI51" s="215">
        <f>'Your trace dil results'!AY131</f>
        <v>0.05</v>
      </c>
      <c r="AJ51" s="217">
        <f>'Your trace dil results'!AZ131</f>
        <v>4.92</v>
      </c>
      <c r="AK51" s="215">
        <f>'Your trace dil results'!BA131</f>
        <v>0.77</v>
      </c>
      <c r="AL51" s="215">
        <f>'Your trace dil results'!BB131</f>
        <v>2.68</v>
      </c>
      <c r="AM51" s="215">
        <f>'Your trace dil results'!BC131</f>
        <v>1.84</v>
      </c>
    </row>
    <row r="52" spans="1:39">
      <c r="A52" s="136" t="str">
        <f>'Your trace dil results'!A132</f>
        <v>064SMPL.D#</v>
      </c>
      <c r="B52" t="str">
        <f>'Your trace dil results'!B132</f>
        <v>14S</v>
      </c>
      <c r="C52">
        <f>'Your trace dil results'!C132</f>
        <v>0</v>
      </c>
      <c r="D52" s="121">
        <f>'Your trace dil results'!D132</f>
        <v>44163</v>
      </c>
      <c r="E52" s="122">
        <f>'Your trace dil results'!E132</f>
        <v>0.75416666666666676</v>
      </c>
      <c r="F52">
        <f>'Your trace dil results'!F132</f>
        <v>2502</v>
      </c>
      <c r="G52" s="197">
        <f>'Your trace dil results'!G132</f>
        <v>2009.4973348153783</v>
      </c>
      <c r="H52" t="str">
        <f>'Your trace dil results'!H132</f>
        <v>Quant</v>
      </c>
      <c r="I52" s="206">
        <f>'Your trace dil results'!I132</f>
        <v>1702.4461420555883</v>
      </c>
      <c r="J52" s="198">
        <f>'Your trace dil results'!L132</f>
        <v>119544996.44816685</v>
      </c>
      <c r="K52" s="198">
        <f>'Your trace dil results'!N132</f>
        <v>2351111.8817339926</v>
      </c>
      <c r="L52" s="198">
        <f>'Your trace dil results'!O132</f>
        <v>2138105.1642435626</v>
      </c>
      <c r="M52" s="206">
        <f>'Your trace dil results'!P132</f>
        <v>1664667.5921610594</v>
      </c>
      <c r="N52" s="198">
        <f>'Your trace dil results'!V132</f>
        <v>223456103.63147005</v>
      </c>
      <c r="O52" s="206">
        <f>'Your trace dil results'!W132</f>
        <v>27128.214020007606</v>
      </c>
      <c r="P52" s="197">
        <f>'Your trace dil results'!X132</f>
        <v>27831.538087192988</v>
      </c>
      <c r="Q52" s="198">
        <f>'Your trace dil results'!Y132</f>
        <v>1722943.0148707053</v>
      </c>
      <c r="R52" s="198">
        <f>'Your trace dil results'!Z132</f>
        <v>3084578.4089416056</v>
      </c>
      <c r="S52" s="206">
        <f>'Your trace dil results'!AA132</f>
        <v>61932.707859009963</v>
      </c>
      <c r="T52" s="206">
        <f>'Your trace dil results'!AB132</f>
        <v>866.29430103890957</v>
      </c>
      <c r="U52" s="206">
        <f>'Your trace dil results'!AC132</f>
        <v>56024.785694652746</v>
      </c>
      <c r="V52" s="206">
        <f>'Your trace dil results'!AD132</f>
        <v>935.01910988959548</v>
      </c>
      <c r="W52" s="206">
        <f>'Your trace dil results'!AE132</f>
        <v>1531.8398183297629</v>
      </c>
      <c r="X52" t="str">
        <f>'Your trace dil results'!AF132</f>
        <v>Q %RSD</v>
      </c>
      <c r="Y52" s="215">
        <f>'Your trace dil results'!AG132</f>
        <v>1.32</v>
      </c>
      <c r="Z52" s="219">
        <f>'Your trace dil results'!AJ132</f>
        <v>0.64</v>
      </c>
      <c r="AA52" s="219">
        <f>'Your trace dil results'!AL132</f>
        <v>0.9</v>
      </c>
      <c r="AB52" s="219">
        <f>'Your trace dil results'!AM132</f>
        <v>9.69</v>
      </c>
      <c r="AC52" s="215">
        <f>'Your trace dil results'!AN132</f>
        <v>1.49</v>
      </c>
      <c r="AD52" s="219">
        <f>'Your trace dil results'!AT132</f>
        <v>0.62</v>
      </c>
      <c r="AE52" s="215">
        <f>'Your trace dil results'!AU132</f>
        <v>1.1299999999999999</v>
      </c>
      <c r="AF52" s="3">
        <f>'Your trace dil results'!AV132</f>
        <v>1.01</v>
      </c>
      <c r="AG52" s="219">
        <f>'Your trace dil results'!AW132</f>
        <v>1</v>
      </c>
      <c r="AH52" s="219">
        <f>'Your trace dil results'!AX132</f>
        <v>2.69</v>
      </c>
      <c r="AI52" s="215">
        <f>'Your trace dil results'!AY132</f>
        <v>0.34</v>
      </c>
      <c r="AJ52" s="215">
        <f>'Your trace dil results'!AZ132</f>
        <v>1.25</v>
      </c>
      <c r="AK52" s="215">
        <f>'Your trace dil results'!BA132</f>
        <v>1.07</v>
      </c>
      <c r="AL52" s="215">
        <f>'Your trace dil results'!BB132</f>
        <v>1.1599999999999999</v>
      </c>
      <c r="AM52" s="215">
        <f>'Your trace dil results'!BC132</f>
        <v>0.75</v>
      </c>
    </row>
    <row r="53" spans="1:39">
      <c r="A53" s="136" t="str">
        <f>'Your trace dil results'!A133</f>
        <v>039SMPL.D#</v>
      </c>
      <c r="B53" t="str">
        <f>'Your trace dil results'!B133</f>
        <v>14W</v>
      </c>
      <c r="C53">
        <f>'Your trace dil results'!C133</f>
        <v>0</v>
      </c>
      <c r="D53" s="121">
        <f>'Your trace dil results'!D133</f>
        <v>44163</v>
      </c>
      <c r="E53" s="122">
        <f>'Your trace dil results'!E133</f>
        <v>0.65763888888888888</v>
      </c>
      <c r="F53">
        <f>'Your trace dil results'!F133</f>
        <v>2202</v>
      </c>
      <c r="G53" s="197">
        <f>'Your trace dil results'!G133</f>
        <v>1995.7400409123377</v>
      </c>
      <c r="H53" t="str">
        <f>'Your trace dil results'!H133</f>
        <v>Quant</v>
      </c>
      <c r="I53" s="206">
        <f>'Your trace dil results'!I133</f>
        <v>1737.6908536223725</v>
      </c>
      <c r="J53" s="198">
        <f>'Your trace dil results'!L133</f>
        <v>130202080.26912092</v>
      </c>
      <c r="K53" s="197">
        <f>'Your trace dil results'!N133</f>
        <v>959352.23766656069</v>
      </c>
      <c r="L53" s="197">
        <f>'Your trace dil results'!O133</f>
        <v>970328.80789157853</v>
      </c>
      <c r="M53" s="206">
        <f>'Your trace dil results'!P133</f>
        <v>1429748.1653095987</v>
      </c>
      <c r="N53" s="198">
        <f>'Your trace dil results'!V133</f>
        <v>230907122.73355746</v>
      </c>
      <c r="O53" s="206">
        <f>'Your trace dil results'!W133</f>
        <v>1817.3208812547746</v>
      </c>
      <c r="P53" s="197">
        <f>'Your trace dil results'!X133</f>
        <v>1949.6384459672627</v>
      </c>
      <c r="Q53" s="198">
        <f>'Your trace dil results'!Y133</f>
        <v>1898747.074923998</v>
      </c>
      <c r="R53" s="197">
        <f>'Your trace dil results'!Z133</f>
        <v>1445514.5116328062</v>
      </c>
      <c r="S53" s="206">
        <f>'Your trace dil results'!AA133</f>
        <v>57197.9095725476</v>
      </c>
      <c r="T53" s="207">
        <f>'Your trace dil results'!AB133</f>
        <v>242.08326696266658</v>
      </c>
      <c r="U53" s="206">
        <f>'Your trace dil results'!AC133</f>
        <v>46660.40215653045</v>
      </c>
      <c r="V53" s="206">
        <f>'Your trace dil results'!AD133</f>
        <v>240.68624893402793</v>
      </c>
      <c r="W53" s="206">
        <f>'Your trace dil results'!AE133</f>
        <v>1017.4282728571098</v>
      </c>
      <c r="X53" t="str">
        <f>'Your trace dil results'!AF133</f>
        <v>Q %RSD</v>
      </c>
      <c r="Y53" s="215">
        <f>'Your trace dil results'!AG133</f>
        <v>7.95</v>
      </c>
      <c r="Z53" s="219">
        <f>'Your trace dil results'!AJ133</f>
        <v>7.67</v>
      </c>
      <c r="AA53" s="3">
        <f>'Your trace dil results'!AL133</f>
        <v>8.07</v>
      </c>
      <c r="AB53" s="3">
        <f>'Your trace dil results'!AM133</f>
        <v>6.96</v>
      </c>
      <c r="AC53" s="215">
        <f>'Your trace dil results'!AN133</f>
        <v>2.0499999999999998</v>
      </c>
      <c r="AD53" s="219">
        <f>'Your trace dil results'!AT133</f>
        <v>7.79</v>
      </c>
      <c r="AE53" s="215">
        <f>'Your trace dil results'!AU133</f>
        <v>11.98</v>
      </c>
      <c r="AF53" s="3">
        <f>'Your trace dil results'!AV133</f>
        <v>9.24</v>
      </c>
      <c r="AG53" s="219">
        <f>'Your trace dil results'!AW133</f>
        <v>7.38</v>
      </c>
      <c r="AH53" s="3">
        <f>'Your trace dil results'!AX133</f>
        <v>2.41</v>
      </c>
      <c r="AI53" s="215">
        <f>'Your trace dil results'!AY133</f>
        <v>8.2799999999999994</v>
      </c>
      <c r="AJ53" s="217">
        <f>'Your trace dil results'!AZ133</f>
        <v>15.53</v>
      </c>
      <c r="AK53" s="215">
        <f>'Your trace dil results'!BA133</f>
        <v>8.49</v>
      </c>
      <c r="AL53" s="215">
        <f>'Your trace dil results'!BB133</f>
        <v>11.13</v>
      </c>
      <c r="AM53" s="215">
        <f>'Your trace dil results'!BC133</f>
        <v>8.3000000000000007</v>
      </c>
    </row>
    <row r="54" spans="1:39">
      <c r="A54" s="136" t="str">
        <f>'Your trace dil results'!A134</f>
        <v>065SMPL.D#</v>
      </c>
      <c r="B54" t="str">
        <f>'Your trace dil results'!B134</f>
        <v>15S</v>
      </c>
      <c r="C54">
        <f>'Your trace dil results'!C134</f>
        <v>0</v>
      </c>
      <c r="D54" s="121">
        <f>'Your trace dil results'!D134</f>
        <v>44163</v>
      </c>
      <c r="E54" s="122">
        <f>'Your trace dil results'!E134</f>
        <v>0.75763888888888886</v>
      </c>
      <c r="F54">
        <f>'Your trace dil results'!F134</f>
        <v>2503</v>
      </c>
      <c r="G54" s="197">
        <f>'Your trace dil results'!G134</f>
        <v>2013.5557019677749</v>
      </c>
      <c r="H54" t="str">
        <f>'Your trace dil results'!H134</f>
        <v>Quant</v>
      </c>
      <c r="I54" s="206">
        <f>'Your trace dil results'!I134</f>
        <v>1815.0191097537522</v>
      </c>
      <c r="J54" s="198">
        <f>'Your trace dil results'!L134</f>
        <v>119685750.92496453</v>
      </c>
      <c r="K54" s="198">
        <f>'Your trace dil results'!N134</f>
        <v>2460565.0678046211</v>
      </c>
      <c r="L54" s="198">
        <f>'Your trace dil results'!O134</f>
        <v>2889452.4323237571</v>
      </c>
      <c r="M54" s="206">
        <f>'Your trace dil results'!P134</f>
        <v>1683533.9224152567</v>
      </c>
      <c r="N54" s="198">
        <f>'Your trace dil results'!V134</f>
        <v>220887060.50586492</v>
      </c>
      <c r="O54" s="206">
        <f>'Your trace dil results'!W134</f>
        <v>40452.334052532598</v>
      </c>
      <c r="P54" s="197">
        <f>'Your trace dil results'!X134</f>
        <v>41177.214105240993</v>
      </c>
      <c r="Q54" s="198">
        <f>'Your trace dil results'!Y134</f>
        <v>2406199.0638514911</v>
      </c>
      <c r="R54" s="198">
        <f>'Your trace dil results'!Z134</f>
        <v>14797620.853761178</v>
      </c>
      <c r="S54" s="206">
        <f>'Your trace dil results'!AA134</f>
        <v>58614.606484281925</v>
      </c>
      <c r="T54" s="206">
        <f>'Your trace dil results'!AB134</f>
        <v>1824.0801104126074</v>
      </c>
      <c r="U54" s="206">
        <f>'Your trace dil results'!AC134</f>
        <v>84025.679443115238</v>
      </c>
      <c r="V54" s="206">
        <f>'Your trace dil results'!AD134</f>
        <v>1160.4121510440286</v>
      </c>
      <c r="W54" s="206">
        <f>'Your trace dil results'!AE134</f>
        <v>4073.4231850808087</v>
      </c>
      <c r="X54" t="str">
        <f>'Your trace dil results'!AF134</f>
        <v>Q %RSD</v>
      </c>
      <c r="Y54" s="215">
        <f>'Your trace dil results'!AG134</f>
        <v>1.1200000000000001</v>
      </c>
      <c r="Z54" s="219">
        <f>'Your trace dil results'!AJ134</f>
        <v>0.32</v>
      </c>
      <c r="AA54" s="219">
        <f>'Your trace dil results'!AL134</f>
        <v>0.42</v>
      </c>
      <c r="AB54" s="219">
        <f>'Your trace dil results'!AM134</f>
        <v>8.8800000000000008</v>
      </c>
      <c r="AC54" s="215">
        <f>'Your trace dil results'!AN134</f>
        <v>2.34</v>
      </c>
      <c r="AD54" s="219">
        <f>'Your trace dil results'!AT134</f>
        <v>0.05</v>
      </c>
      <c r="AE54" s="215">
        <f>'Your trace dil results'!AU134</f>
        <v>1.9</v>
      </c>
      <c r="AF54" s="3">
        <f>'Your trace dil results'!AV134</f>
        <v>0.48</v>
      </c>
      <c r="AG54" s="219">
        <f>'Your trace dil results'!AW134</f>
        <v>0.2</v>
      </c>
      <c r="AH54" s="219">
        <f>'Your trace dil results'!AX134</f>
        <v>2.57</v>
      </c>
      <c r="AI54" s="215">
        <f>'Your trace dil results'!AY134</f>
        <v>0.57999999999999996</v>
      </c>
      <c r="AJ54" s="215">
        <f>'Your trace dil results'!AZ134</f>
        <v>0.63</v>
      </c>
      <c r="AK54" s="215">
        <f>'Your trace dil results'!BA134</f>
        <v>0.47</v>
      </c>
      <c r="AL54" s="215">
        <f>'Your trace dil results'!BB134</f>
        <v>0.35</v>
      </c>
      <c r="AM54" s="215">
        <f>'Your trace dil results'!BC134</f>
        <v>0.35</v>
      </c>
    </row>
    <row r="55" spans="1:39">
      <c r="A55" s="136" t="str">
        <f>'Your trace dil results'!A135</f>
        <v>040SMPL.D#</v>
      </c>
      <c r="B55" t="str">
        <f>'Your trace dil results'!B135</f>
        <v>15W</v>
      </c>
      <c r="C55">
        <f>'Your trace dil results'!C135</f>
        <v>0</v>
      </c>
      <c r="D55" s="121">
        <f>'Your trace dil results'!D135</f>
        <v>44163</v>
      </c>
      <c r="E55" s="122">
        <f>'Your trace dil results'!E135</f>
        <v>0.66180555555555554</v>
      </c>
      <c r="F55">
        <f>'Your trace dil results'!F135</f>
        <v>2203</v>
      </c>
      <c r="G55" s="197">
        <f>'Your trace dil results'!G135</f>
        <v>2004.033198015861</v>
      </c>
      <c r="H55" t="str">
        <f>'Your trace dil results'!H135</f>
        <v>Quant</v>
      </c>
      <c r="I55" s="206">
        <f>'Your trace dil results'!I135</f>
        <v>1479.3773067753086</v>
      </c>
      <c r="J55" s="198">
        <f>'Your trace dil results'!L135</f>
        <v>121223968.14797944</v>
      </c>
      <c r="K55" s="197">
        <f>'Your trace dil results'!N135</f>
        <v>546299.44977912377</v>
      </c>
      <c r="L55" s="197">
        <f>'Your trace dil results'!O135</f>
        <v>915442.36485364533</v>
      </c>
      <c r="M55" s="206">
        <f>'Your trace dil results'!P135</f>
        <v>1103621.0821473347</v>
      </c>
      <c r="N55" s="198">
        <f>'Your trace dil results'!V135</f>
        <v>213429535.58868921</v>
      </c>
      <c r="O55" s="206">
        <f>'Your trace dil results'!W135</f>
        <v>61.12301253948376</v>
      </c>
      <c r="P55" s="196">
        <f>'Your trace dil results'!X135</f>
        <v>14.829845665317372</v>
      </c>
      <c r="Q55" s="198">
        <f>'Your trace dil results'!Y135</f>
        <v>2118263.0903027649</v>
      </c>
      <c r="R55" s="197">
        <f>'Your trace dil results'!Z135</f>
        <v>245093.26011733979</v>
      </c>
      <c r="S55" s="206">
        <f>'Your trace dil results'!AA135</f>
        <v>50641.918913860805</v>
      </c>
      <c r="T55" s="207">
        <f>'Your trace dil results'!AB135</f>
        <v>41.884293838531491</v>
      </c>
      <c r="U55" s="206">
        <f>'Your trace dil results'!AC135</f>
        <v>45210.98894723782</v>
      </c>
      <c r="V55" s="207">
        <f>'Your trace dil results'!AD135</f>
        <v>59.319382661269486</v>
      </c>
      <c r="W55" s="206">
        <f>'Your trace dil results'!AE135</f>
        <v>1996.2174685435991</v>
      </c>
      <c r="X55" t="str">
        <f>'Your trace dil results'!AF135</f>
        <v>Q %RSD</v>
      </c>
      <c r="Y55" s="215">
        <f>'Your trace dil results'!AG135</f>
        <v>1.65</v>
      </c>
      <c r="Z55" s="219">
        <f>'Your trace dil results'!AJ135</f>
        <v>0.53</v>
      </c>
      <c r="AA55" s="3">
        <f>'Your trace dil results'!AL135</f>
        <v>0.42</v>
      </c>
      <c r="AB55" s="3">
        <f>'Your trace dil results'!AM135</f>
        <v>10.31</v>
      </c>
      <c r="AC55" s="215">
        <f>'Your trace dil results'!AN135</f>
        <v>1.74</v>
      </c>
      <c r="AD55" s="219">
        <f>'Your trace dil results'!AT135</f>
        <v>0.83</v>
      </c>
      <c r="AE55" s="215">
        <f>'Your trace dil results'!AU135</f>
        <v>55.37</v>
      </c>
      <c r="AF55" s="212">
        <f>'Your trace dil results'!AV135</f>
        <v>71.47</v>
      </c>
      <c r="AG55" s="219">
        <f>'Your trace dil results'!AW135</f>
        <v>0.12</v>
      </c>
      <c r="AH55" s="3">
        <f>'Your trace dil results'!AX135</f>
        <v>2.19</v>
      </c>
      <c r="AI55" s="215">
        <f>'Your trace dil results'!AY135</f>
        <v>0.27</v>
      </c>
      <c r="AJ55" s="217">
        <f>'Your trace dil results'!AZ135</f>
        <v>18.84</v>
      </c>
      <c r="AK55" s="215">
        <f>'Your trace dil results'!BA135</f>
        <v>0.85</v>
      </c>
      <c r="AL55" s="217">
        <f>'Your trace dil results'!BB135</f>
        <v>3.44</v>
      </c>
      <c r="AM55" s="215">
        <f>'Your trace dil results'!BC135</f>
        <v>0.57999999999999996</v>
      </c>
    </row>
    <row r="56" spans="1:39">
      <c r="A56" s="136" t="str">
        <f>'Your trace dil results'!A136</f>
        <v>066SMPL.D#</v>
      </c>
      <c r="B56" t="str">
        <f>'Your trace dil results'!B136</f>
        <v>16S</v>
      </c>
      <c r="C56">
        <f>'Your trace dil results'!C136</f>
        <v>0</v>
      </c>
      <c r="D56" s="121">
        <f>'Your trace dil results'!D136</f>
        <v>44163</v>
      </c>
      <c r="E56" s="122">
        <f>'Your trace dil results'!E136</f>
        <v>0.76111111111111107</v>
      </c>
      <c r="F56">
        <f>'Your trace dil results'!F136</f>
        <v>2504</v>
      </c>
      <c r="G56" s="197">
        <f>'Your trace dil results'!G136</f>
        <v>2026.0469755551576</v>
      </c>
      <c r="H56" t="str">
        <f>'Your trace dil results'!H136</f>
        <v>Quant</v>
      </c>
      <c r="I56" s="206">
        <f>'Your trace dil results'!I136</f>
        <v>1719.9112775487733</v>
      </c>
      <c r="J56" s="198">
        <f>'Your trace dil results'!L136</f>
        <v>113985402.84473316</v>
      </c>
      <c r="K56" s="198">
        <f>'Your trace dil results'!N136</f>
        <v>2408969.8539350824</v>
      </c>
      <c r="L56" s="198">
        <f>'Your trace dil results'!O136</f>
        <v>3116060.2484038323</v>
      </c>
      <c r="M56" s="206">
        <f>'Your trace dil results'!P136</f>
        <v>1659332.4729796741</v>
      </c>
      <c r="N56" s="198">
        <f>'Your trace dil results'!V136</f>
        <v>213545351.2235136</v>
      </c>
      <c r="O56" s="206">
        <f>'Your trace dil results'!W136</f>
        <v>40662.76279939201</v>
      </c>
      <c r="P56" s="197">
        <f>'Your trace dil results'!X136</f>
        <v>41209.795482791902</v>
      </c>
      <c r="Q56" s="198">
        <f>'Your trace dil results'!Y136</f>
        <v>2382631.2432528655</v>
      </c>
      <c r="R56" s="198">
        <f>'Your trace dil results'!Z136</f>
        <v>16111125.549614614</v>
      </c>
      <c r="S56" s="206">
        <f>'Your trace dil results'!AA136</f>
        <v>62929.019060743194</v>
      </c>
      <c r="T56" s="206">
        <f>'Your trace dil results'!AB136</f>
        <v>1861.3293564425232</v>
      </c>
      <c r="U56" s="206">
        <f>'Your trace dil results'!AC136</f>
        <v>192089.51375238449</v>
      </c>
      <c r="V56" s="206">
        <f>'Your trace dil results'!AD136</f>
        <v>1073.1970829515669</v>
      </c>
      <c r="W56" s="206">
        <f>'Your trace dil results'!AE136</f>
        <v>5326.477498734509</v>
      </c>
      <c r="X56" t="str">
        <f>'Your trace dil results'!AF136</f>
        <v>Q %RSD</v>
      </c>
      <c r="Y56" s="215">
        <f>'Your trace dil results'!AG136</f>
        <v>0.44</v>
      </c>
      <c r="Z56" s="219">
        <f>'Your trace dil results'!AJ136</f>
        <v>0.92</v>
      </c>
      <c r="AA56" s="219">
        <f>'Your trace dil results'!AL136</f>
        <v>0.48</v>
      </c>
      <c r="AB56" s="219">
        <f>'Your trace dil results'!AM136</f>
        <v>1.71</v>
      </c>
      <c r="AC56" s="215">
        <f>'Your trace dil results'!AN136</f>
        <v>2.62</v>
      </c>
      <c r="AD56" s="219">
        <f>'Your trace dil results'!AT136</f>
        <v>0.28000000000000003</v>
      </c>
      <c r="AE56" s="215">
        <f>'Your trace dil results'!AU136</f>
        <v>1.79</v>
      </c>
      <c r="AF56" s="3">
        <f>'Your trace dil results'!AV136</f>
        <v>0.38</v>
      </c>
      <c r="AG56" s="219">
        <f>'Your trace dil results'!AW136</f>
        <v>0.55000000000000004</v>
      </c>
      <c r="AH56" s="219">
        <f>'Your trace dil results'!AX136</f>
        <v>12.59</v>
      </c>
      <c r="AI56" s="215">
        <f>'Your trace dil results'!AY136</f>
        <v>0.75</v>
      </c>
      <c r="AJ56" s="215">
        <f>'Your trace dil results'!AZ136</f>
        <v>1.87</v>
      </c>
      <c r="AK56" s="215">
        <f>'Your trace dil results'!BA136</f>
        <v>0.4</v>
      </c>
      <c r="AL56" s="215">
        <f>'Your trace dil results'!BB136</f>
        <v>0.79</v>
      </c>
      <c r="AM56" s="215">
        <f>'Your trace dil results'!BC136</f>
        <v>0.2</v>
      </c>
    </row>
    <row r="57" spans="1:39">
      <c r="A57" s="136" t="str">
        <f>'Your trace dil results'!A137</f>
        <v>041SMPL.D#</v>
      </c>
      <c r="B57" t="str">
        <f>'Your trace dil results'!B137</f>
        <v>16W</v>
      </c>
      <c r="C57">
        <f>'Your trace dil results'!C137</f>
        <v>0</v>
      </c>
      <c r="D57" s="121">
        <f>'Your trace dil results'!D137</f>
        <v>44163</v>
      </c>
      <c r="E57" s="122">
        <f>'Your trace dil results'!E137</f>
        <v>0.66527777777777775</v>
      </c>
      <c r="F57">
        <f>'Your trace dil results'!F137</f>
        <v>2204</v>
      </c>
      <c r="G57" s="197">
        <f>'Your trace dil results'!G137</f>
        <v>2000.6808096948077</v>
      </c>
      <c r="H57" t="str">
        <f>'Your trace dil results'!H137</f>
        <v>Quant</v>
      </c>
      <c r="I57" s="206">
        <f>'Your trace dil results'!I137</f>
        <v>1444.0914084377123</v>
      </c>
      <c r="J57" s="198">
        <f>'Your trace dil results'!L137</f>
        <v>118680385.63109599</v>
      </c>
      <c r="K57" s="197">
        <f>'Your trace dil results'!N137</f>
        <v>634816.02091616252</v>
      </c>
      <c r="L57" s="197">
        <f>'Your trace dil results'!O137</f>
        <v>906108.33871077839</v>
      </c>
      <c r="M57" s="206">
        <f>'Your trace dil results'!P137</f>
        <v>1140187.9934450709</v>
      </c>
      <c r="N57" s="198">
        <f>'Your trace dil results'!V137</f>
        <v>210471621.17989376</v>
      </c>
      <c r="O57" s="206">
        <f>'Your trace dil results'!W137</f>
        <v>31.410688712208479</v>
      </c>
      <c r="P57" s="196">
        <f>'Your trace dil results'!X137</f>
        <v>-5.6019062671454618</v>
      </c>
      <c r="Q57" s="198">
        <f>'Your trace dil results'!Y137</f>
        <v>1874037.7144411264</v>
      </c>
      <c r="R57" s="197">
        <f>'Your trace dil results'!Z137</f>
        <v>368925.54130772257</v>
      </c>
      <c r="S57" s="206">
        <f>'Your trace dil results'!AA137</f>
        <v>55398.851620449226</v>
      </c>
      <c r="T57" s="207">
        <f>'Your trace dil results'!AB137</f>
        <v>38.613139627109788</v>
      </c>
      <c r="U57" s="206">
        <f>'Your trace dil results'!AC137</f>
        <v>91971.296821670316</v>
      </c>
      <c r="V57" s="206">
        <f>'Your trace dil results'!AD137</f>
        <v>89.430432193357902</v>
      </c>
      <c r="W57" s="206">
        <f>'Your trace dil results'!AE137</f>
        <v>2838.9660689569323</v>
      </c>
      <c r="X57" t="str">
        <f>'Your trace dil results'!AF137</f>
        <v>Q %RSD</v>
      </c>
      <c r="Y57" s="215">
        <f>'Your trace dil results'!AG137</f>
        <v>0.83</v>
      </c>
      <c r="Z57" s="219">
        <f>'Your trace dil results'!AJ137</f>
        <v>2</v>
      </c>
      <c r="AA57" s="3">
        <f>'Your trace dil results'!AL137</f>
        <v>2.31</v>
      </c>
      <c r="AB57" s="3">
        <f>'Your trace dil results'!AM137</f>
        <v>11.14</v>
      </c>
      <c r="AC57" s="215">
        <f>'Your trace dil results'!AN137</f>
        <v>2.37</v>
      </c>
      <c r="AD57" s="219">
        <f>'Your trace dil results'!AT137</f>
        <v>1.3</v>
      </c>
      <c r="AE57" s="215">
        <f>'Your trace dil results'!AU137</f>
        <v>63.74</v>
      </c>
      <c r="AF57" s="212" t="str">
        <f>'Your trace dil results'!AV137</f>
        <v>&gt;100</v>
      </c>
      <c r="AG57" s="219">
        <f>'Your trace dil results'!AW137</f>
        <v>1.73</v>
      </c>
      <c r="AH57" s="3">
        <f>'Your trace dil results'!AX137</f>
        <v>3.34</v>
      </c>
      <c r="AI57" s="215">
        <f>'Your trace dil results'!AY137</f>
        <v>0.51</v>
      </c>
      <c r="AJ57" s="217">
        <f>'Your trace dil results'!AZ137</f>
        <v>3.7</v>
      </c>
      <c r="AK57" s="215">
        <f>'Your trace dil results'!BA137</f>
        <v>1.71</v>
      </c>
      <c r="AL57" s="215">
        <f>'Your trace dil results'!BB137</f>
        <v>2.88</v>
      </c>
      <c r="AM57" s="215">
        <f>'Your trace dil results'!BC137</f>
        <v>0.91</v>
      </c>
    </row>
    <row r="58" spans="1:39">
      <c r="A58" s="136" t="str">
        <f>'Your trace dil results'!A138</f>
        <v>067SMPL.D#</v>
      </c>
      <c r="B58" t="str">
        <f>'Your trace dil results'!B138</f>
        <v>17S</v>
      </c>
      <c r="C58">
        <f>'Your trace dil results'!C138</f>
        <v>0</v>
      </c>
      <c r="D58" s="121">
        <f>'Your trace dil results'!D138</f>
        <v>44163</v>
      </c>
      <c r="E58" s="122">
        <f>'Your trace dil results'!E138</f>
        <v>0.76527777777777783</v>
      </c>
      <c r="F58">
        <f>'Your trace dil results'!F138</f>
        <v>2505</v>
      </c>
      <c r="G58" s="197">
        <f>'Your trace dil results'!G138</f>
        <v>2004.3221857221554</v>
      </c>
      <c r="H58" t="str">
        <f>'Your trace dil results'!H138</f>
        <v>Quant</v>
      </c>
      <c r="I58" s="206">
        <f>'Your trace dil results'!I138</f>
        <v>3032.5394669976208</v>
      </c>
      <c r="J58" s="197">
        <f>'Your trace dil results'!L138</f>
        <v>16345247.424564177</v>
      </c>
      <c r="K58" s="198">
        <f>'Your trace dil results'!N138</f>
        <v>2557515.1089814701</v>
      </c>
      <c r="L58" s="198">
        <f>'Your trace dil results'!O138</f>
        <v>2413203.911609475</v>
      </c>
      <c r="M58" s="206">
        <f>'Your trace dil results'!P138</f>
        <v>130341.07173751177</v>
      </c>
      <c r="N58" s="198">
        <f>'Your trace dil results'!V138</f>
        <v>383627266.34722054</v>
      </c>
      <c r="O58" s="206">
        <f>'Your trace dil results'!W138</f>
        <v>3870.3461406294823</v>
      </c>
      <c r="P58" s="197">
        <f>'Your trace dil results'!X138</f>
        <v>3732.0479098146534</v>
      </c>
      <c r="Q58" s="198">
        <f>'Your trace dil results'!Y138</f>
        <v>512906.04732629959</v>
      </c>
      <c r="R58" s="198">
        <f>'Your trace dil results'!Z138</f>
        <v>3846294.2744008163</v>
      </c>
      <c r="S58" s="206">
        <f>'Your trace dil results'!AA138</f>
        <v>317284.20199981722</v>
      </c>
      <c r="T58" s="207">
        <f>'Your trace dil results'!AB138</f>
        <v>47.903300238759513</v>
      </c>
      <c r="U58" s="206">
        <f>'Your trace dil results'!AC138</f>
        <v>7323.7932666287552</v>
      </c>
      <c r="V58" s="206">
        <f>'Your trace dil results'!AD138</f>
        <v>1769.2151933369466</v>
      </c>
      <c r="W58" s="206">
        <f>'Your trace dil results'!AE138</f>
        <v>53.715834577353768</v>
      </c>
      <c r="X58" t="str">
        <f>'Your trace dil results'!AF138</f>
        <v>Q %RSD</v>
      </c>
      <c r="Y58" s="215">
        <f>'Your trace dil results'!AG138</f>
        <v>0.9</v>
      </c>
      <c r="Z58" s="3">
        <f>'Your trace dil results'!AJ138</f>
        <v>1.2</v>
      </c>
      <c r="AA58" s="219">
        <f>'Your trace dil results'!AL138</f>
        <v>1.19</v>
      </c>
      <c r="AB58" s="219">
        <f>'Your trace dil results'!AM138</f>
        <v>9.0399999999999991</v>
      </c>
      <c r="AC58" s="215">
        <f>'Your trace dil results'!AN138</f>
        <v>2.3199999999999998</v>
      </c>
      <c r="AD58" s="219">
        <f>'Your trace dil results'!AT138</f>
        <v>1.1399999999999999</v>
      </c>
      <c r="AE58" s="215">
        <f>'Your trace dil results'!AU138</f>
        <v>5.33</v>
      </c>
      <c r="AF58" s="3">
        <f>'Your trace dil results'!AV138</f>
        <v>1.28</v>
      </c>
      <c r="AG58" s="219">
        <f>'Your trace dil results'!AW138</f>
        <v>1.0900000000000001</v>
      </c>
      <c r="AH58" s="219">
        <f>'Your trace dil results'!AX138</f>
        <v>2.65</v>
      </c>
      <c r="AI58" s="215">
        <f>'Your trace dil results'!AY138</f>
        <v>0.6</v>
      </c>
      <c r="AJ58" s="217">
        <f>'Your trace dil results'!AZ138</f>
        <v>6.08</v>
      </c>
      <c r="AK58" s="215">
        <f>'Your trace dil results'!BA138</f>
        <v>2.2200000000000002</v>
      </c>
      <c r="AL58" s="215">
        <f>'Your trace dil results'!BB138</f>
        <v>1.53</v>
      </c>
      <c r="AM58" s="215">
        <f>'Your trace dil results'!BC138</f>
        <v>1.71</v>
      </c>
    </row>
    <row r="59" spans="1:39">
      <c r="A59" s="136" t="str">
        <f>'Your trace dil results'!A139</f>
        <v>042SMPL.D#</v>
      </c>
      <c r="B59" t="str">
        <f>'Your trace dil results'!B139</f>
        <v>17W</v>
      </c>
      <c r="C59">
        <f>'Your trace dil results'!C139</f>
        <v>0</v>
      </c>
      <c r="D59" s="121">
        <f>'Your trace dil results'!D139</f>
        <v>44163</v>
      </c>
      <c r="E59" s="122">
        <f>'Your trace dil results'!E139</f>
        <v>0.6694444444444444</v>
      </c>
      <c r="F59">
        <f>'Your trace dil results'!F139</f>
        <v>2205</v>
      </c>
      <c r="G59" s="197">
        <f>'Your trace dil results'!G139</f>
        <v>1990.6358076700392</v>
      </c>
      <c r="H59" t="str">
        <f>'Your trace dil results'!H139</f>
        <v>Quant</v>
      </c>
      <c r="I59" s="206">
        <f>'Your trace dil results'!I139</f>
        <v>1072.35550959185</v>
      </c>
      <c r="J59" s="197">
        <f>'Your trace dil results'!L139</f>
        <v>6567107.5295034591</v>
      </c>
      <c r="K59" s="197">
        <f>'Your trace dil results'!N139</f>
        <v>493478.61672140274</v>
      </c>
      <c r="L59" s="197">
        <f>'Your trace dil results'!O139</f>
        <v>559567.72553604806</v>
      </c>
      <c r="M59" s="206">
        <f>'Your trace dil results'!P139</f>
        <v>69990.754997678567</v>
      </c>
      <c r="N59" s="198">
        <f>'Your trace dil results'!V139</f>
        <v>368864815.16125828</v>
      </c>
      <c r="O59" s="206">
        <f>'Your trace dil results'!W139</f>
        <v>34.039872311157673</v>
      </c>
      <c r="P59" s="196">
        <f>'Your trace dil results'!X139</f>
        <v>-2.9859537115050587</v>
      </c>
      <c r="Q59" s="197">
        <f>'Your trace dil results'!Y139</f>
        <v>349555.64782685885</v>
      </c>
      <c r="R59" s="197">
        <f>'Your trace dil results'!Z139</f>
        <v>576090.00273970934</v>
      </c>
      <c r="S59" s="206">
        <f>'Your trace dil results'!AA139</f>
        <v>283665.60259298061</v>
      </c>
      <c r="T59" s="207">
        <f>'Your trace dil results'!AB139</f>
        <v>9.7541154575831914</v>
      </c>
      <c r="U59" s="206">
        <f>'Your trace dil results'!AC139</f>
        <v>5098.0183034429701</v>
      </c>
      <c r="V59" s="207">
        <f>'Your trace dil results'!AD139</f>
        <v>-5.3747166807091062</v>
      </c>
      <c r="W59" s="207">
        <f>'Your trace dil results'!AE139</f>
        <v>16.522277203661325</v>
      </c>
      <c r="X59" t="str">
        <f>'Your trace dil results'!AF139</f>
        <v>Q %RSD</v>
      </c>
      <c r="Y59" s="215">
        <f>'Your trace dil results'!AG139</f>
        <v>1.44</v>
      </c>
      <c r="Z59" s="3">
        <f>'Your trace dil results'!AJ139</f>
        <v>3.59</v>
      </c>
      <c r="AA59" s="3">
        <f>'Your trace dil results'!AL139</f>
        <v>1.2</v>
      </c>
      <c r="AB59" s="3">
        <f>'Your trace dil results'!AM139</f>
        <v>11.1</v>
      </c>
      <c r="AC59" s="215">
        <f>'Your trace dil results'!AN139</f>
        <v>8.19</v>
      </c>
      <c r="AD59" s="219">
        <f>'Your trace dil results'!AT139</f>
        <v>1.34</v>
      </c>
      <c r="AE59" s="215">
        <f>'Your trace dil results'!AU139</f>
        <v>19.559999999999999</v>
      </c>
      <c r="AF59" s="212" t="str">
        <f>'Your trace dil results'!AV139</f>
        <v>&gt;100</v>
      </c>
      <c r="AG59" s="3">
        <f>'Your trace dil results'!AW139</f>
        <v>1.6</v>
      </c>
      <c r="AH59" s="3">
        <f>'Your trace dil results'!AX139</f>
        <v>3.11</v>
      </c>
      <c r="AI59" s="215">
        <f>'Your trace dil results'!AY139</f>
        <v>0.54</v>
      </c>
      <c r="AJ59" s="217">
        <f>'Your trace dil results'!AZ139</f>
        <v>59.43</v>
      </c>
      <c r="AK59" s="215">
        <f>'Your trace dil results'!BA139</f>
        <v>4.68</v>
      </c>
      <c r="AL59" s="217">
        <f>'Your trace dil results'!BB139</f>
        <v>56.6</v>
      </c>
      <c r="AM59" s="217">
        <f>'Your trace dil results'!BC139</f>
        <v>37.46</v>
      </c>
    </row>
    <row r="60" spans="1:39">
      <c r="A60" s="136" t="str">
        <f>'Your trace dil results'!A140</f>
        <v>068SMPL.D#</v>
      </c>
      <c r="B60" t="str">
        <f>'Your trace dil results'!B140</f>
        <v>18S</v>
      </c>
      <c r="C60">
        <f>'Your trace dil results'!C140</f>
        <v>0</v>
      </c>
      <c r="D60" s="121">
        <f>'Your trace dil results'!D140</f>
        <v>44163</v>
      </c>
      <c r="E60" s="122">
        <f>'Your trace dil results'!E140</f>
        <v>0.76874999999999993</v>
      </c>
      <c r="F60">
        <f>'Your trace dil results'!F140</f>
        <v>2506</v>
      </c>
      <c r="G60" s="197">
        <f>'Your trace dil results'!G140</f>
        <v>2002.5602079440366</v>
      </c>
      <c r="H60" t="str">
        <f>'Your trace dil results'!H140</f>
        <v>Quant</v>
      </c>
      <c r="I60" s="206">
        <f>'Your trace dil results'!I140</f>
        <v>513.0559252752621</v>
      </c>
      <c r="J60" s="197">
        <f>'Your trace dil results'!L140</f>
        <v>1812316.9881893531</v>
      </c>
      <c r="K60" s="197">
        <f>'Your trace dil results'!N140</f>
        <v>451577.32689138025</v>
      </c>
      <c r="L60" s="197">
        <f>'Your trace dil results'!O140</f>
        <v>294977.11863015662</v>
      </c>
      <c r="M60" s="206">
        <f>'Your trace dil results'!P140</f>
        <v>161906.99281227536</v>
      </c>
      <c r="N60" s="198">
        <f>'Your trace dil results'!V140</f>
        <v>420537643.6682477</v>
      </c>
      <c r="O60" s="206">
        <f>'Your trace dil results'!W140</f>
        <v>1501.3193878956442</v>
      </c>
      <c r="P60" s="197">
        <f>'Your trace dil results'!X140</f>
        <v>1556.7903056556941</v>
      </c>
      <c r="Q60" s="197">
        <f>'Your trace dil results'!Y140</f>
        <v>105975.48620439842</v>
      </c>
      <c r="R60" s="197">
        <f>'Your trace dil results'!Z140</f>
        <v>1712188.9777921513</v>
      </c>
      <c r="S60" s="206">
        <f>'Your trace dil results'!AA140</f>
        <v>157040.77150697136</v>
      </c>
      <c r="T60" s="207">
        <f>'Your trace dil results'!AB140</f>
        <v>230.694935955153</v>
      </c>
      <c r="U60" s="206">
        <f>'Your trace dil results'!AC140</f>
        <v>7713.861921000429</v>
      </c>
      <c r="V60" s="207">
        <f>'Your trace dil results'!AD140</f>
        <v>39.049924054908715</v>
      </c>
      <c r="W60" s="206">
        <f>'Your trace dil results'!AE140</f>
        <v>292.37379035982934</v>
      </c>
      <c r="X60" t="str">
        <f>'Your trace dil results'!AF140</f>
        <v>Q %RSD</v>
      </c>
      <c r="Y60" s="215">
        <f>'Your trace dil results'!AG140</f>
        <v>1.1499999999999999</v>
      </c>
      <c r="Z60" s="3">
        <f>'Your trace dil results'!AJ140</f>
        <v>0.44</v>
      </c>
      <c r="AA60" s="3">
        <f>'Your trace dil results'!AL140</f>
        <v>0.42</v>
      </c>
      <c r="AB60" s="3">
        <f>'Your trace dil results'!AM140</f>
        <v>10.31</v>
      </c>
      <c r="AC60" s="215">
        <f>'Your trace dil results'!AN140</f>
        <v>8.61</v>
      </c>
      <c r="AD60" s="219">
        <f>'Your trace dil results'!AT140</f>
        <v>0.39</v>
      </c>
      <c r="AE60" s="215">
        <f>'Your trace dil results'!AU140</f>
        <v>10.42</v>
      </c>
      <c r="AF60" s="3">
        <f>'Your trace dil results'!AV140</f>
        <v>0.87</v>
      </c>
      <c r="AG60" s="3">
        <f>'Your trace dil results'!AW140</f>
        <v>0.54</v>
      </c>
      <c r="AH60" s="3">
        <f>'Your trace dil results'!AX140</f>
        <v>3.02</v>
      </c>
      <c r="AI60" s="215">
        <f>'Your trace dil results'!AY140</f>
        <v>0.7</v>
      </c>
      <c r="AJ60" s="217">
        <f>'Your trace dil results'!AZ140</f>
        <v>6.97</v>
      </c>
      <c r="AK60" s="215">
        <f>'Your trace dil results'!BA140</f>
        <v>1.84</v>
      </c>
      <c r="AL60" s="217">
        <f>'Your trace dil results'!BB140</f>
        <v>6.93</v>
      </c>
      <c r="AM60" s="215">
        <f>'Your trace dil results'!BC140</f>
        <v>2.46</v>
      </c>
    </row>
    <row r="61" spans="1:39">
      <c r="A61" s="136" t="str">
        <f>'Your trace dil results'!A141</f>
        <v>043SMPL.D#</v>
      </c>
      <c r="B61" t="str">
        <f>'Your trace dil results'!B141</f>
        <v>18W</v>
      </c>
      <c r="C61">
        <f>'Your trace dil results'!C141</f>
        <v>0</v>
      </c>
      <c r="D61" s="121">
        <f>'Your trace dil results'!D141</f>
        <v>44163</v>
      </c>
      <c r="E61" s="122">
        <f>'Your trace dil results'!E141</f>
        <v>0.67291666666666661</v>
      </c>
      <c r="F61">
        <f>'Your trace dil results'!F141</f>
        <v>2206</v>
      </c>
      <c r="G61" s="197">
        <f>'Your trace dil results'!G141</f>
        <v>1996.6999156967522</v>
      </c>
      <c r="H61" t="str">
        <f>'Your trace dil results'!H141</f>
        <v>Quant</v>
      </c>
      <c r="I61" s="207">
        <f>'Your trace dil results'!I141</f>
        <v>230.41917027140522</v>
      </c>
      <c r="J61" s="197">
        <f>'Your trace dil results'!L141</f>
        <v>1483348.3673711172</v>
      </c>
      <c r="K61" s="197">
        <f>'Your trace dil results'!N141</f>
        <v>4073.2678280213745</v>
      </c>
      <c r="L61" s="197">
        <f>'Your trace dil results'!O141</f>
        <v>57744.561561950075</v>
      </c>
      <c r="M61" s="206">
        <f>'Your trace dil results'!P141</f>
        <v>80866.346585718464</v>
      </c>
      <c r="N61" s="198">
        <f>'Your trace dil results'!V141</f>
        <v>384963743.74633384</v>
      </c>
      <c r="O61" s="207">
        <f>'Your trace dil results'!W141</f>
        <v>13.577559426737915</v>
      </c>
      <c r="P61" s="196">
        <f>'Your trace dil results'!X141</f>
        <v>-14.575909384586291</v>
      </c>
      <c r="Q61" s="197">
        <f>'Your trace dil results'!Y141</f>
        <v>92487.14009507357</v>
      </c>
      <c r="R61" s="196">
        <f>'Your trace dil results'!Z141</f>
        <v>1269.1024664168558</v>
      </c>
      <c r="S61" s="206">
        <f>'Your trace dil results'!AA141</f>
        <v>136734.01022691361</v>
      </c>
      <c r="T61" s="207">
        <f>'Your trace dil results'!AB141</f>
        <v>28.952148777602908</v>
      </c>
      <c r="U61" s="206">
        <f>'Your trace dil results'!AC141</f>
        <v>5580.7762643724227</v>
      </c>
      <c r="V61" s="207">
        <f>'Your trace dil results'!AD141</f>
        <v>-14.775579376155967</v>
      </c>
      <c r="W61" s="206">
        <f>'Your trace dil results'!AE141</f>
        <v>166.72444296067883</v>
      </c>
      <c r="X61" t="str">
        <f>'Your trace dil results'!AF141</f>
        <v>Q %RSD</v>
      </c>
      <c r="Y61" s="217">
        <f>'Your trace dil results'!AG141</f>
        <v>2.4300000000000002</v>
      </c>
      <c r="Z61" s="3">
        <f>'Your trace dil results'!AJ141</f>
        <v>1.46</v>
      </c>
      <c r="AA61" s="3">
        <f>'Your trace dil results'!AL141</f>
        <v>2.77</v>
      </c>
      <c r="AB61" s="3">
        <f>'Your trace dil results'!AM141</f>
        <v>14.31</v>
      </c>
      <c r="AC61" s="215">
        <f>'Your trace dil results'!AN141</f>
        <v>1.67</v>
      </c>
      <c r="AD61" s="219">
        <f>'Your trace dil results'!AT141</f>
        <v>0.7</v>
      </c>
      <c r="AE61" s="217">
        <f>'Your trace dil results'!AU141</f>
        <v>63.52</v>
      </c>
      <c r="AF61" s="212">
        <f>'Your trace dil results'!AV141</f>
        <v>32.020000000000003</v>
      </c>
      <c r="AG61" s="3">
        <f>'Your trace dil results'!AW141</f>
        <v>0.54</v>
      </c>
      <c r="AH61" s="212">
        <f>'Your trace dil results'!AX141</f>
        <v>8.16</v>
      </c>
      <c r="AI61" s="215">
        <f>'Your trace dil results'!AY141</f>
        <v>0.96</v>
      </c>
      <c r="AJ61" s="217">
        <f>'Your trace dil results'!AZ141</f>
        <v>38.18</v>
      </c>
      <c r="AK61" s="215">
        <f>'Your trace dil results'!BA141</f>
        <v>3.93</v>
      </c>
      <c r="AL61" s="217">
        <f>'Your trace dil results'!BB141</f>
        <v>19.95</v>
      </c>
      <c r="AM61" s="215">
        <f>'Your trace dil results'!BC141</f>
        <v>2.2200000000000002</v>
      </c>
    </row>
    <row r="62" spans="1:39">
      <c r="A62" s="136" t="str">
        <f>'Your trace dil results'!A142</f>
        <v>069SMPL.D#</v>
      </c>
      <c r="B62" t="str">
        <f>'Your trace dil results'!B142</f>
        <v>19S</v>
      </c>
      <c r="C62">
        <f>'Your trace dil results'!C142</f>
        <v>0</v>
      </c>
      <c r="D62" s="121">
        <f>'Your trace dil results'!D142</f>
        <v>44163</v>
      </c>
      <c r="E62" s="122">
        <f>'Your trace dil results'!E142</f>
        <v>0.7729166666666667</v>
      </c>
      <c r="F62">
        <f>'Your trace dil results'!F142</f>
        <v>2507</v>
      </c>
      <c r="G62" s="197">
        <f>'Your trace dil results'!G142</f>
        <v>2012.9130850144934</v>
      </c>
      <c r="H62" t="str">
        <f>'Your trace dil results'!H142</f>
        <v>Quant</v>
      </c>
      <c r="I62" s="206">
        <f>'Your trace dil results'!I142</f>
        <v>50966.959312566971</v>
      </c>
      <c r="J62" s="198">
        <f>'Your trace dil results'!L142</f>
        <v>33937714.613344356</v>
      </c>
      <c r="K62" s="198">
        <f>'Your trace dil results'!N142</f>
        <v>30797570.200721748</v>
      </c>
      <c r="L62" s="198">
        <f>'Your trace dil results'!O142</f>
        <v>27415876.2178974</v>
      </c>
      <c r="M62" s="206">
        <f>'Your trace dil results'!P142</f>
        <v>280398.79274251894</v>
      </c>
      <c r="N62" s="198">
        <f>'Your trace dil results'!V142</f>
        <v>251211553.00980878</v>
      </c>
      <c r="O62" s="206">
        <f>'Your trace dil results'!W142</f>
        <v>38949.868195030453</v>
      </c>
      <c r="P62" s="197">
        <f>'Your trace dil results'!X142</f>
        <v>34823.396370750736</v>
      </c>
      <c r="Q62" s="198">
        <f>'Your trace dil results'!Y142</f>
        <v>2882491.5377407544</v>
      </c>
      <c r="R62" s="198">
        <f>'Your trace dil results'!Z142</f>
        <v>37983669.914223492</v>
      </c>
      <c r="S62" s="206">
        <f>'Your trace dil results'!AA142</f>
        <v>1026786.9646658931</v>
      </c>
      <c r="T62" s="206">
        <f>'Your trace dil results'!AB142</f>
        <v>9513.0272397784956</v>
      </c>
      <c r="U62" s="206">
        <f>'Your trace dil results'!AC142</f>
        <v>9275.5034957467851</v>
      </c>
      <c r="V62" s="206">
        <f>'Your trace dil results'!AD142</f>
        <v>1012.4952817622902</v>
      </c>
      <c r="W62" s="206">
        <f>'Your trace dil results'!AE142</f>
        <v>180.35701241729862</v>
      </c>
      <c r="X62" t="str">
        <f>'Your trace dil results'!AF142</f>
        <v>Q %RSD</v>
      </c>
      <c r="Y62" s="215">
        <f>'Your trace dil results'!AG142</f>
        <v>0.81</v>
      </c>
      <c r="Z62" s="219">
        <f>'Your trace dil results'!AJ142</f>
        <v>0.53</v>
      </c>
      <c r="AA62" s="219">
        <f>'Your trace dil results'!AL142</f>
        <v>0.57999999999999996</v>
      </c>
      <c r="AB62" s="219">
        <f>'Your trace dil results'!AM142</f>
        <v>8.8699999999999992</v>
      </c>
      <c r="AC62" s="215">
        <f>'Your trace dil results'!AN142</f>
        <v>11.84</v>
      </c>
      <c r="AD62" s="219">
        <f>'Your trace dil results'!AT142</f>
        <v>0.44</v>
      </c>
      <c r="AE62" s="215">
        <f>'Your trace dil results'!AU142</f>
        <v>9.77</v>
      </c>
      <c r="AF62" s="3">
        <f>'Your trace dil results'!AV142</f>
        <v>0.36</v>
      </c>
      <c r="AG62" s="219">
        <f>'Your trace dil results'!AW142</f>
        <v>0.51</v>
      </c>
      <c r="AH62" s="219">
        <f>'Your trace dil results'!AX142</f>
        <v>2.46</v>
      </c>
      <c r="AI62" s="215">
        <f>'Your trace dil results'!AY142</f>
        <v>0.28999999999999998</v>
      </c>
      <c r="AJ62" s="215">
        <f>'Your trace dil results'!AZ142</f>
        <v>1</v>
      </c>
      <c r="AK62" s="215">
        <f>'Your trace dil results'!BA142</f>
        <v>3.39</v>
      </c>
      <c r="AL62" s="215">
        <f>'Your trace dil results'!BB142</f>
        <v>0.36</v>
      </c>
      <c r="AM62" s="215">
        <f>'Your trace dil results'!BC142</f>
        <v>5.26</v>
      </c>
    </row>
    <row r="63" spans="1:39">
      <c r="A63" s="136" t="str">
        <f>'Your trace dil results'!A143</f>
        <v>044SMPL.D#</v>
      </c>
      <c r="B63" t="str">
        <f>'Your trace dil results'!B143</f>
        <v>19W</v>
      </c>
      <c r="C63">
        <f>'Your trace dil results'!C143</f>
        <v>0</v>
      </c>
      <c r="D63" s="121">
        <f>'Your trace dil results'!D143</f>
        <v>44163</v>
      </c>
      <c r="E63" s="122">
        <f>'Your trace dil results'!E143</f>
        <v>0.67708333333333337</v>
      </c>
      <c r="F63">
        <f>'Your trace dil results'!F143</f>
        <v>2207</v>
      </c>
      <c r="G63" s="197">
        <f>'Your trace dil results'!G143</f>
        <v>2010.3364708159504</v>
      </c>
      <c r="H63" t="str">
        <f>'Your trace dil results'!H143</f>
        <v>Quant</v>
      </c>
      <c r="I63" s="206">
        <f>'Your trace dil results'!I143</f>
        <v>26858.095250101098</v>
      </c>
      <c r="J63" s="197">
        <f>'Your trace dil results'!L143</f>
        <v>21028119.484734841</v>
      </c>
      <c r="K63" s="198">
        <f>'Your trace dil results'!N143</f>
        <v>14552825.712236665</v>
      </c>
      <c r="L63" s="198">
        <f>'Your trace dil results'!O143</f>
        <v>14478443.262816476</v>
      </c>
      <c r="M63" s="206">
        <f>'Your trace dil results'!P143</f>
        <v>206059.48825863493</v>
      </c>
      <c r="N63" s="198">
        <f>'Your trace dil results'!V143</f>
        <v>308787681.91732997</v>
      </c>
      <c r="O63" s="206">
        <f>'Your trace dil results'!W143</f>
        <v>9760.1835658114396</v>
      </c>
      <c r="P63" s="197">
        <f>'Your trace dil results'!X143</f>
        <v>9645.5943869749299</v>
      </c>
      <c r="Q63" s="198">
        <f>'Your trace dil results'!Y143</f>
        <v>3377365.2709707967</v>
      </c>
      <c r="R63" s="198">
        <f>'Your trace dil results'!Z143</f>
        <v>20786879.108236928</v>
      </c>
      <c r="S63" s="206">
        <f>'Your trace dil results'!AA143</f>
        <v>1277367.7935564548</v>
      </c>
      <c r="T63" s="206">
        <f>'Your trace dil results'!AB143</f>
        <v>1816.3390013822111</v>
      </c>
      <c r="U63" s="206">
        <f>'Your trace dil results'!AC143</f>
        <v>8417.2788033063844</v>
      </c>
      <c r="V63" s="206">
        <f>'Your trace dil results'!AD143</f>
        <v>348.19027674532259</v>
      </c>
      <c r="W63" s="206">
        <f>'Your trace dil results'!AE143</f>
        <v>114.58917883650918</v>
      </c>
      <c r="X63" t="str">
        <f>'Your trace dil results'!AF143</f>
        <v>Q %RSD</v>
      </c>
      <c r="Y63" s="215">
        <f>'Your trace dil results'!AG143</f>
        <v>0.57999999999999996</v>
      </c>
      <c r="Z63" s="3">
        <f>'Your trace dil results'!AJ143</f>
        <v>0.89</v>
      </c>
      <c r="AA63" s="219">
        <f>'Your trace dil results'!AL143</f>
        <v>0.92</v>
      </c>
      <c r="AB63" s="219">
        <f>'Your trace dil results'!AM143</f>
        <v>7.9</v>
      </c>
      <c r="AC63" s="215">
        <f>'Your trace dil results'!AN143</f>
        <v>3.28</v>
      </c>
      <c r="AD63" s="219">
        <f>'Your trace dil results'!AT143</f>
        <v>1.35</v>
      </c>
      <c r="AE63" s="215">
        <f>'Your trace dil results'!AU143</f>
        <v>7.91</v>
      </c>
      <c r="AF63" s="3">
        <f>'Your trace dil results'!AV143</f>
        <v>0.66</v>
      </c>
      <c r="AG63" s="219">
        <f>'Your trace dil results'!AW143</f>
        <v>1</v>
      </c>
      <c r="AH63" s="219">
        <f>'Your trace dil results'!AX143</f>
        <v>2.25</v>
      </c>
      <c r="AI63" s="215">
        <f>'Your trace dil results'!AY143</f>
        <v>0.75</v>
      </c>
      <c r="AJ63" s="215">
        <f>'Your trace dil results'!AZ143</f>
        <v>1.74</v>
      </c>
      <c r="AK63" s="215">
        <f>'Your trace dil results'!BA143</f>
        <v>2.16</v>
      </c>
      <c r="AL63" s="215">
        <f>'Your trace dil results'!BB143</f>
        <v>5.41</v>
      </c>
      <c r="AM63" s="215">
        <f>'Your trace dil results'!BC143</f>
        <v>4.67</v>
      </c>
    </row>
    <row r="64" spans="1:39">
      <c r="A64" s="136" t="str">
        <f>'Your trace dil results'!A144</f>
        <v>048SMPL.D#</v>
      </c>
      <c r="B64" t="str">
        <f>'Your trace dil results'!B144</f>
        <v>1S</v>
      </c>
      <c r="C64">
        <f>'Your trace dil results'!C144</f>
        <v>0</v>
      </c>
      <c r="D64" s="121">
        <f>'Your trace dil results'!D144</f>
        <v>44163</v>
      </c>
      <c r="E64" s="122">
        <f>'Your trace dil results'!E144</f>
        <v>0.69236111111111109</v>
      </c>
      <c r="F64">
        <f>'Your trace dil results'!F144</f>
        <v>2401</v>
      </c>
      <c r="G64" s="197">
        <f>'Your trace dil results'!G144</f>
        <v>2006.8523742700656</v>
      </c>
      <c r="H64" t="str">
        <f>'Your trace dil results'!H144</f>
        <v>Quant</v>
      </c>
      <c r="I64" s="206">
        <f>'Your trace dil results'!I144</f>
        <v>6201.1738364945022</v>
      </c>
      <c r="J64" s="198">
        <f>'Your trace dil results'!L144</f>
        <v>127354851.67117837</v>
      </c>
      <c r="K64" s="198">
        <f>'Your trace dil results'!N144</f>
        <v>2837689.2572178729</v>
      </c>
      <c r="L64" s="198">
        <f>'Your trace dil results'!O144</f>
        <v>3106607.4753700616</v>
      </c>
      <c r="M64" s="206">
        <f>'Your trace dil results'!P144</f>
        <v>2468428.420352181</v>
      </c>
      <c r="N64" s="198">
        <f>'Your trace dil results'!V144</f>
        <v>235002413.02702469</v>
      </c>
      <c r="O64" s="206">
        <f>'Your trace dil results'!W144</f>
        <v>9492.4117302974119</v>
      </c>
      <c r="P64" s="197">
        <f>'Your trace dil results'!X144</f>
        <v>9805.4807006835417</v>
      </c>
      <c r="Q64" s="197">
        <f>'Your trace dil results'!Y144</f>
        <v>119106.6884129284</v>
      </c>
      <c r="R64" s="198">
        <f>'Your trace dil results'!Z144</f>
        <v>2277777.4447965245</v>
      </c>
      <c r="S64" s="206">
        <f>'Your trace dil results'!AA144</f>
        <v>107888.38364075872</v>
      </c>
      <c r="T64" s="206">
        <f>'Your trace dil results'!AB144</f>
        <v>1244.8505277597217</v>
      </c>
      <c r="U64" s="206">
        <f>'Your trace dil results'!AC144</f>
        <v>25346.54548703093</v>
      </c>
      <c r="V64" s="206">
        <f>'Your trace dil results'!AD144</f>
        <v>1585.0120051984977</v>
      </c>
      <c r="W64" s="206">
        <f>'Your trace dil results'!AE144</f>
        <v>309.45663611244413</v>
      </c>
      <c r="X64" t="str">
        <f>'Your trace dil results'!AF144</f>
        <v>Q %RSD</v>
      </c>
      <c r="Y64" s="215">
        <f>'Your trace dil results'!AG144</f>
        <v>1.06</v>
      </c>
      <c r="Z64" s="219">
        <f>'Your trace dil results'!AJ144</f>
        <v>0.92</v>
      </c>
      <c r="AA64" s="219">
        <f>'Your trace dil results'!AL144</f>
        <v>0.59</v>
      </c>
      <c r="AB64" s="219">
        <f>'Your trace dil results'!AM144</f>
        <v>7.56</v>
      </c>
      <c r="AC64" s="215">
        <f>'Your trace dil results'!AN144</f>
        <v>2.7</v>
      </c>
      <c r="AD64" s="219">
        <f>'Your trace dil results'!AT144</f>
        <v>0.12</v>
      </c>
      <c r="AE64" s="215">
        <f>'Your trace dil results'!AU144</f>
        <v>1.27</v>
      </c>
      <c r="AF64" s="3">
        <f>'Your trace dil results'!AV144</f>
        <v>0.67</v>
      </c>
      <c r="AG64" s="3">
        <f>'Your trace dil results'!AW144</f>
        <v>0.37</v>
      </c>
      <c r="AH64" s="219">
        <f>'Your trace dil results'!AX144</f>
        <v>1.67</v>
      </c>
      <c r="AI64" s="215">
        <f>'Your trace dil results'!AY144</f>
        <v>0.64</v>
      </c>
      <c r="AJ64" s="215">
        <f>'Your trace dil results'!AZ144</f>
        <v>1.66</v>
      </c>
      <c r="AK64" s="215">
        <f>'Your trace dil results'!BA144</f>
        <v>1.24</v>
      </c>
      <c r="AL64" s="215">
        <f>'Your trace dil results'!BB144</f>
        <v>1.17</v>
      </c>
      <c r="AM64" s="215">
        <f>'Your trace dil results'!BC144</f>
        <v>0.6</v>
      </c>
    </row>
    <row r="65" spans="1:39">
      <c r="A65" s="136" t="str">
        <f>'Your trace dil results'!A145</f>
        <v>023SMPL.D#</v>
      </c>
      <c r="B65" t="str">
        <f>'Your trace dil results'!B145</f>
        <v>1W</v>
      </c>
      <c r="C65">
        <f>'Your trace dil results'!C145</f>
        <v>0</v>
      </c>
      <c r="D65" s="121">
        <f>'Your trace dil results'!D145</f>
        <v>44163</v>
      </c>
      <c r="E65" s="122">
        <f>'Your trace dil results'!E145</f>
        <v>0.59722222222222221</v>
      </c>
      <c r="F65">
        <f>'Your trace dil results'!F145</f>
        <v>2101</v>
      </c>
      <c r="G65" s="197">
        <f>'Your trace dil results'!G145</f>
        <v>2052.9195597986427</v>
      </c>
      <c r="H65" t="str">
        <f>'Your trace dil results'!H145</f>
        <v>Quant</v>
      </c>
      <c r="I65" s="206">
        <f>'Your trace dil results'!I145</f>
        <v>3908.7588418566156</v>
      </c>
      <c r="J65" s="198">
        <f>'Your trace dil results'!L145</f>
        <v>117385940.42928639</v>
      </c>
      <c r="K65" s="197">
        <f>'Your trace dil results'!N145</f>
        <v>611975.32077597547</v>
      </c>
      <c r="L65" s="197">
        <f>'Your trace dil results'!O145</f>
        <v>989301.93586696591</v>
      </c>
      <c r="M65" s="206">
        <f>'Your trace dil results'!P145</f>
        <v>1423905.0066763386</v>
      </c>
      <c r="N65" s="198">
        <f>'Your trace dil results'!V145</f>
        <v>203177448.83327168</v>
      </c>
      <c r="O65" s="206">
        <f>'Your trace dil results'!W145</f>
        <v>790.37403052247748</v>
      </c>
      <c r="P65" s="197">
        <f>'Your trace dil results'!X145</f>
        <v>712.56837920610894</v>
      </c>
      <c r="Q65" s="197">
        <f>'Your trace dil results'!Y145</f>
        <v>99730.832215018061</v>
      </c>
      <c r="R65" s="197">
        <f>'Your trace dil results'!Z145</f>
        <v>1144913.2384997031</v>
      </c>
      <c r="S65" s="206">
        <f>'Your trace dil results'!AA145</f>
        <v>81849.902849171878</v>
      </c>
      <c r="T65" s="206">
        <f>'Your trace dil results'!AB145</f>
        <v>633.12039224190141</v>
      </c>
      <c r="U65" s="206">
        <f>'Your trace dil results'!AC145</f>
        <v>9929.9719107460351</v>
      </c>
      <c r="V65" s="206">
        <f>'Your trace dil results'!AD145</f>
        <v>344.89048604617199</v>
      </c>
      <c r="W65" s="206">
        <f>'Your trace dil results'!AE145</f>
        <v>156.63776241263645</v>
      </c>
      <c r="X65" t="str">
        <f>'Your trace dil results'!AF145</f>
        <v>Q %RSD</v>
      </c>
      <c r="Y65" s="215">
        <f>'Your trace dil results'!AG145</f>
        <v>0.19</v>
      </c>
      <c r="Z65" s="219">
        <f>'Your trace dil results'!AJ145</f>
        <v>0.96</v>
      </c>
      <c r="AA65" s="3">
        <f>'Your trace dil results'!AL145</f>
        <v>0.8</v>
      </c>
      <c r="AB65" s="3">
        <f>'Your trace dil results'!AM145</f>
        <v>10.1</v>
      </c>
      <c r="AC65" s="215">
        <f>'Your trace dil results'!AN145</f>
        <v>1.57</v>
      </c>
      <c r="AD65" s="219">
        <f>'Your trace dil results'!AT145</f>
        <v>1.1599999999999999</v>
      </c>
      <c r="AE65" s="215">
        <f>'Your trace dil results'!AU145</f>
        <v>10.28</v>
      </c>
      <c r="AF65" s="3">
        <f>'Your trace dil results'!AV145</f>
        <v>1.17</v>
      </c>
      <c r="AG65" s="3">
        <f>'Your trace dil results'!AW145</f>
        <v>0.86</v>
      </c>
      <c r="AH65" s="3">
        <f>'Your trace dil results'!AX145</f>
        <v>0.79</v>
      </c>
      <c r="AI65" s="215">
        <f>'Your trace dil results'!AY145</f>
        <v>1.1200000000000001</v>
      </c>
      <c r="AJ65" s="215">
        <f>'Your trace dil results'!AZ145</f>
        <v>3.65</v>
      </c>
      <c r="AK65" s="215">
        <f>'Your trace dil results'!BA145</f>
        <v>1.75</v>
      </c>
      <c r="AL65" s="215">
        <f>'Your trace dil results'!BB145</f>
        <v>2.13</v>
      </c>
      <c r="AM65" s="215">
        <f>'Your trace dil results'!BC145</f>
        <v>0.99</v>
      </c>
    </row>
    <row r="66" spans="1:39">
      <c r="A66" s="136" t="str">
        <f>'Your trace dil results'!A146</f>
        <v>049SMPL.D#</v>
      </c>
      <c r="B66" t="str">
        <f>'Your trace dil results'!B146</f>
        <v>2S</v>
      </c>
      <c r="C66">
        <f>'Your trace dil results'!C146</f>
        <v>0</v>
      </c>
      <c r="D66" s="121">
        <f>'Your trace dil results'!D146</f>
        <v>44163</v>
      </c>
      <c r="E66" s="122">
        <f>'Your trace dil results'!E146</f>
        <v>0.69652777777777775</v>
      </c>
      <c r="F66">
        <f>'Your trace dil results'!F146</f>
        <v>2402</v>
      </c>
      <c r="G66" s="197">
        <f>'Your trace dil results'!G146</f>
        <v>2023.5600128351671</v>
      </c>
      <c r="H66" t="str">
        <f>'Your trace dil results'!H146</f>
        <v>Quant</v>
      </c>
      <c r="I66" s="206">
        <f>'Your trace dil results'!I146</f>
        <v>6746.5490827924468</v>
      </c>
      <c r="J66" s="198">
        <f>'Your trace dil results'!L146</f>
        <v>112995591.11671573</v>
      </c>
      <c r="K66" s="198">
        <f>'Your trace dil results'!N146</f>
        <v>8946158.8167442735</v>
      </c>
      <c r="L66" s="198">
        <f>'Your trace dil results'!O146</f>
        <v>6408614.560648974</v>
      </c>
      <c r="M66" s="206">
        <f>'Your trace dil results'!P146</f>
        <v>7126978.3652054584</v>
      </c>
      <c r="N66" s="198">
        <f>'Your trace dil results'!V146</f>
        <v>226031653.43368816</v>
      </c>
      <c r="O66" s="206">
        <f>'Your trace dil results'!W146</f>
        <v>31466.358199586848</v>
      </c>
      <c r="P66" s="197">
        <f>'Your trace dil results'!X146</f>
        <v>32194.83980420751</v>
      </c>
      <c r="Q66" s="198">
        <f>'Your trace dil results'!Y146</f>
        <v>975760.63818911754</v>
      </c>
      <c r="R66" s="198">
        <f>'Your trace dil results'!Z146</f>
        <v>11070896.830221198</v>
      </c>
      <c r="S66" s="206">
        <f>'Your trace dil results'!AA146</f>
        <v>111052.97350439397</v>
      </c>
      <c r="T66" s="207">
        <f>'Your trace dil results'!AB146</f>
        <v>389.13059046820263</v>
      </c>
      <c r="U66" s="206">
        <f>'Your trace dil results'!AC146</f>
        <v>161439.61782398963</v>
      </c>
      <c r="V66" s="206">
        <f>'Your trace dil results'!AD146</f>
        <v>3529.0886623845313</v>
      </c>
      <c r="W66" s="206">
        <f>'Your trace dil results'!AE146</f>
        <v>3124.376659817498</v>
      </c>
      <c r="X66" t="str">
        <f>'Your trace dil results'!AF146</f>
        <v>Q %RSD</v>
      </c>
      <c r="Y66" s="215">
        <f>'Your trace dil results'!AG146</f>
        <v>1.05</v>
      </c>
      <c r="Z66" s="219">
        <f>'Your trace dil results'!AJ146</f>
        <v>0.8</v>
      </c>
      <c r="AA66" s="219">
        <f>'Your trace dil results'!AL146</f>
        <v>1.06</v>
      </c>
      <c r="AB66" s="219">
        <f>'Your trace dil results'!AM146</f>
        <v>6.9</v>
      </c>
      <c r="AC66" s="215">
        <f>'Your trace dil results'!AN146</f>
        <v>3.18</v>
      </c>
      <c r="AD66" s="219">
        <f>'Your trace dil results'!AT146</f>
        <v>0.84</v>
      </c>
      <c r="AE66" s="215">
        <f>'Your trace dil results'!AU146</f>
        <v>2.86</v>
      </c>
      <c r="AF66" s="3">
        <f>'Your trace dil results'!AV146</f>
        <v>1.1399999999999999</v>
      </c>
      <c r="AG66" s="219">
        <f>'Your trace dil results'!AW146</f>
        <v>0.83</v>
      </c>
      <c r="AH66" s="219">
        <f>'Your trace dil results'!AX146</f>
        <v>1.88</v>
      </c>
      <c r="AI66" s="215">
        <f>'Your trace dil results'!AY146</f>
        <v>0.91</v>
      </c>
      <c r="AJ66" s="217">
        <f>'Your trace dil results'!AZ146</f>
        <v>3.6</v>
      </c>
      <c r="AK66" s="215">
        <f>'Your trace dil results'!BA146</f>
        <v>1.1499999999999999</v>
      </c>
      <c r="AL66" s="215">
        <f>'Your trace dil results'!BB146</f>
        <v>1.0900000000000001</v>
      </c>
      <c r="AM66" s="215">
        <f>'Your trace dil results'!BC146</f>
        <v>0.92</v>
      </c>
    </row>
    <row r="67" spans="1:39">
      <c r="A67" s="136" t="str">
        <f>'Your trace dil results'!A147</f>
        <v>024SMPL.D#</v>
      </c>
      <c r="B67" t="str">
        <f>'Your trace dil results'!B147</f>
        <v>2W</v>
      </c>
      <c r="C67">
        <f>'Your trace dil results'!C147</f>
        <v>0</v>
      </c>
      <c r="D67" s="121">
        <f>'Your trace dil results'!D147</f>
        <v>44163</v>
      </c>
      <c r="E67" s="122">
        <f>'Your trace dil results'!E147</f>
        <v>0.60069444444444442</v>
      </c>
      <c r="F67">
        <f>'Your trace dil results'!F147</f>
        <v>2102</v>
      </c>
      <c r="G67" s="197">
        <f>'Your trace dil results'!G147</f>
        <v>2007.0265301905631</v>
      </c>
      <c r="H67" t="str">
        <f>'Your trace dil results'!H147</f>
        <v>Quant</v>
      </c>
      <c r="I67" s="206">
        <f>'Your trace dil results'!I147</f>
        <v>4272.9594827757091</v>
      </c>
      <c r="J67" s="198">
        <f>'Your trace dil results'!L147</f>
        <v>113376928.69046491</v>
      </c>
      <c r="K67" s="198">
        <f>'Your trace dil results'!N147</f>
        <v>2253890.7934040022</v>
      </c>
      <c r="L67" s="198">
        <f>'Your trace dil results'!O147</f>
        <v>2153539.4668944743</v>
      </c>
      <c r="M67" s="206">
        <f>'Your trace dil results'!P147</f>
        <v>4128453.5726019884</v>
      </c>
      <c r="N67" s="198">
        <f>'Your trace dil results'!V147</f>
        <v>212945514.85321873</v>
      </c>
      <c r="O67" s="206">
        <f>'Your trace dil results'!W147</f>
        <v>7979.9374840376786</v>
      </c>
      <c r="P67" s="197">
        <f>'Your trace dil results'!X147</f>
        <v>8415.4622410890297</v>
      </c>
      <c r="Q67" s="198">
        <f>'Your trace dil results'!Y147</f>
        <v>900753.50674952473</v>
      </c>
      <c r="R67" s="198">
        <f>'Your trace dil results'!Z147</f>
        <v>8610143.8145175166</v>
      </c>
      <c r="S67" s="206">
        <f>'Your trace dil results'!AA147</f>
        <v>89714.085899518177</v>
      </c>
      <c r="T67" s="207">
        <f>'Your trace dil results'!AB147</f>
        <v>167.98812057695014</v>
      </c>
      <c r="U67" s="206">
        <f>'Your trace dil results'!AC147</f>
        <v>46161.610194382949</v>
      </c>
      <c r="V67" s="206">
        <f>'Your trace dil results'!AD147</f>
        <v>889.31345552743846</v>
      </c>
      <c r="W67" s="206">
        <f>'Your trace dil results'!AE147</f>
        <v>1531.9633504944568</v>
      </c>
      <c r="X67" t="str">
        <f>'Your trace dil results'!AF147</f>
        <v>Q %RSD</v>
      </c>
      <c r="Y67" s="215">
        <f>'Your trace dil results'!AG147</f>
        <v>1.49</v>
      </c>
      <c r="Z67" s="219">
        <f>'Your trace dil results'!AJ147</f>
        <v>0.92</v>
      </c>
      <c r="AA67" s="219">
        <f>'Your trace dil results'!AL147</f>
        <v>1.08</v>
      </c>
      <c r="AB67" s="219">
        <f>'Your trace dil results'!AM147</f>
        <v>7.76</v>
      </c>
      <c r="AC67" s="215">
        <f>'Your trace dil results'!AN147</f>
        <v>1.06</v>
      </c>
      <c r="AD67" s="219">
        <f>'Your trace dil results'!AT147</f>
        <v>0.53</v>
      </c>
      <c r="AE67" s="215">
        <f>'Your trace dil results'!AU147</f>
        <v>0.86</v>
      </c>
      <c r="AF67" s="3">
        <f>'Your trace dil results'!AV147</f>
        <v>1.05</v>
      </c>
      <c r="AG67" s="219">
        <f>'Your trace dil results'!AW147</f>
        <v>0.74</v>
      </c>
      <c r="AH67" s="219">
        <f>'Your trace dil results'!AX147</f>
        <v>2.98</v>
      </c>
      <c r="AI67" s="215">
        <f>'Your trace dil results'!AY147</f>
        <v>0.56000000000000005</v>
      </c>
      <c r="AJ67" s="217">
        <f>'Your trace dil results'!AZ147</f>
        <v>5.85</v>
      </c>
      <c r="AK67" s="215">
        <f>'Your trace dil results'!BA147</f>
        <v>0.6</v>
      </c>
      <c r="AL67" s="215">
        <f>'Your trace dil results'!BB147</f>
        <v>1.45</v>
      </c>
      <c r="AM67" s="215">
        <f>'Your trace dil results'!BC147</f>
        <v>0.69</v>
      </c>
    </row>
    <row r="68" spans="1:39">
      <c r="A68" s="136" t="str">
        <f>'Your trace dil results'!A148</f>
        <v>050SMPL.D#</v>
      </c>
      <c r="B68" t="str">
        <f>'Your trace dil results'!B148</f>
        <v>3S</v>
      </c>
      <c r="C68">
        <f>'Your trace dil results'!C148</f>
        <v>0</v>
      </c>
      <c r="D68" s="121">
        <f>'Your trace dil results'!D148</f>
        <v>44163</v>
      </c>
      <c r="E68" s="122">
        <f>'Your trace dil results'!E148</f>
        <v>0.70000000000000007</v>
      </c>
      <c r="F68">
        <f>'Your trace dil results'!F148</f>
        <v>2403</v>
      </c>
      <c r="G68" s="197">
        <f>'Your trace dil results'!G148</f>
        <v>2014.1659306631536</v>
      </c>
      <c r="H68" t="str">
        <f>'Your trace dil results'!H148</f>
        <v>Quant</v>
      </c>
      <c r="I68" s="206">
        <f>'Your trace dil results'!I148</f>
        <v>2604.3165483474577</v>
      </c>
      <c r="J68" s="198">
        <f>'Your trace dil results'!L148</f>
        <v>130779793.87795857</v>
      </c>
      <c r="K68" s="197">
        <f>'Your trace dil results'!N148</f>
        <v>293866.80928375415</v>
      </c>
      <c r="L68" s="197">
        <f>'Your trace dil results'!O148</f>
        <v>68340.650027400799</v>
      </c>
      <c r="M68" s="206">
        <f>'Your trace dil results'!P148</f>
        <v>76075.047201147318</v>
      </c>
      <c r="N68" s="198">
        <f>'Your trace dil results'!V148</f>
        <v>233038998.17772686</v>
      </c>
      <c r="O68" s="206">
        <f>'Your trace dil results'!W148</f>
        <v>899.72792122723069</v>
      </c>
      <c r="P68" s="197">
        <f>'Your trace dil results'!X148</f>
        <v>914.63274911413805</v>
      </c>
      <c r="Q68" s="197">
        <f>'Your trace dil results'!Y148</f>
        <v>81614.003510470997</v>
      </c>
      <c r="R68" s="197">
        <f>'Your trace dil results'!Z148</f>
        <v>1472959.5450939641</v>
      </c>
      <c r="S68" s="206">
        <f>'Your trace dil results'!AA148</f>
        <v>106327.81947970788</v>
      </c>
      <c r="T68" s="207">
        <f>'Your trace dil results'!AB148</f>
        <v>25.378490726355736</v>
      </c>
      <c r="U68" s="206">
        <f>'Your trace dil results'!AC148</f>
        <v>4394.9100607070013</v>
      </c>
      <c r="V68" s="207">
        <f>'Your trace dil results'!AD148</f>
        <v>36.05357015887045</v>
      </c>
      <c r="W68" s="206">
        <f>'Your trace dil results'!AE148</f>
        <v>370.00228146282132</v>
      </c>
      <c r="X68" t="str">
        <f>'Your trace dil results'!AF148</f>
        <v>Q %RSD</v>
      </c>
      <c r="Y68" s="215">
        <f>'Your trace dil results'!AG148</f>
        <v>1.3</v>
      </c>
      <c r="Z68" s="219">
        <f>'Your trace dil results'!AJ148</f>
        <v>0.59</v>
      </c>
      <c r="AA68" s="3">
        <f>'Your trace dil results'!AL148</f>
        <v>1.05</v>
      </c>
      <c r="AB68" s="3">
        <f>'Your trace dil results'!AM148</f>
        <v>7.22</v>
      </c>
      <c r="AC68" s="215">
        <f>'Your trace dil results'!AN148</f>
        <v>4.75</v>
      </c>
      <c r="AD68" s="219">
        <f>'Your trace dil results'!AT148</f>
        <v>0.32</v>
      </c>
      <c r="AE68" s="215">
        <f>'Your trace dil results'!AU148</f>
        <v>12.91</v>
      </c>
      <c r="AF68" s="3">
        <f>'Your trace dil results'!AV148</f>
        <v>1.38</v>
      </c>
      <c r="AG68" s="3">
        <f>'Your trace dil results'!AW148</f>
        <v>0.57999999999999996</v>
      </c>
      <c r="AH68" s="3">
        <f>'Your trace dil results'!AX148</f>
        <v>0.41</v>
      </c>
      <c r="AI68" s="215">
        <f>'Your trace dil results'!AY148</f>
        <v>0.72</v>
      </c>
      <c r="AJ68" s="217">
        <f>'Your trace dil results'!AZ148</f>
        <v>30.51</v>
      </c>
      <c r="AK68" s="215">
        <f>'Your trace dil results'!BA148</f>
        <v>2.1</v>
      </c>
      <c r="AL68" s="217">
        <f>'Your trace dil results'!BB148</f>
        <v>7.01</v>
      </c>
      <c r="AM68" s="215">
        <f>'Your trace dil results'!BC148</f>
        <v>0.95</v>
      </c>
    </row>
    <row r="69" spans="1:39">
      <c r="A69" s="136" t="str">
        <f>'Your trace dil results'!A149</f>
        <v>025SMPL.D#</v>
      </c>
      <c r="B69" t="str">
        <f>'Your trace dil results'!B149</f>
        <v>3W</v>
      </c>
      <c r="C69">
        <f>'Your trace dil results'!C149</f>
        <v>0</v>
      </c>
      <c r="D69" s="121">
        <f>'Your trace dil results'!D149</f>
        <v>44163</v>
      </c>
      <c r="E69" s="122">
        <f>'Your trace dil results'!E149</f>
        <v>0.60486111111111118</v>
      </c>
      <c r="F69">
        <f>'Your trace dil results'!F149</f>
        <v>2103</v>
      </c>
      <c r="G69" s="197">
        <f>'Your trace dil results'!G149</f>
        <v>1994.5999107913574</v>
      </c>
      <c r="H69" t="str">
        <f>'Your trace dil results'!H149</f>
        <v>Quant</v>
      </c>
      <c r="I69" s="206">
        <f>'Your trace dil results'!I149</f>
        <v>2636.8610820661747</v>
      </c>
      <c r="J69" s="198">
        <f>'Your trace dil results'!L149</f>
        <v>126597256.33792746</v>
      </c>
      <c r="K69" s="197">
        <f>'Your trace dil results'!N149</f>
        <v>2820.3642738589792</v>
      </c>
      <c r="L69" s="197">
        <f>'Your trace dil results'!O149</f>
        <v>19985.891106129398</v>
      </c>
      <c r="M69" s="206">
        <f>'Your trace dil results'!P149</f>
        <v>56746.367462014117</v>
      </c>
      <c r="N69" s="198">
        <f>'Your trace dil results'!V149</f>
        <v>212823810.48143783</v>
      </c>
      <c r="O69" s="207">
        <f>'Your trace dil results'!W149</f>
        <v>7.3800196699280223</v>
      </c>
      <c r="P69" s="196">
        <f>'Your trace dil results'!X149</f>
        <v>-35.503878412086159</v>
      </c>
      <c r="Q69" s="197">
        <f>'Your trace dil results'!Y149</f>
        <v>74059.494687683109</v>
      </c>
      <c r="R69" s="197">
        <f>'Your trace dil results'!Z149</f>
        <v>12228.892053061812</v>
      </c>
      <c r="S69" s="206">
        <f>'Your trace dil results'!AA149</f>
        <v>88380.722047165051</v>
      </c>
      <c r="T69" s="207">
        <f>'Your trace dil results'!AB149</f>
        <v>50.263917751942209</v>
      </c>
      <c r="U69" s="206">
        <f>'Your trace dil results'!AC149</f>
        <v>3520.4688425467457</v>
      </c>
      <c r="V69" s="207">
        <f>'Your trace dil results'!AD149</f>
        <v>-4.1886598126618502</v>
      </c>
      <c r="W69" s="206">
        <f>'Your trace dil results'!AE149</f>
        <v>278.64560753755262</v>
      </c>
      <c r="X69" t="str">
        <f>'Your trace dil results'!AF149</f>
        <v>Q %RSD</v>
      </c>
      <c r="Y69" s="215">
        <f>'Your trace dil results'!AG149</f>
        <v>2.11</v>
      </c>
      <c r="Z69" s="219">
        <f>'Your trace dil results'!AJ149</f>
        <v>1.37</v>
      </c>
      <c r="AA69" s="3">
        <f>'Your trace dil results'!AL149</f>
        <v>99.86</v>
      </c>
      <c r="AB69" s="3">
        <f>'Your trace dil results'!AM149</f>
        <v>21.23</v>
      </c>
      <c r="AC69" s="215">
        <f>'Your trace dil results'!AN149</f>
        <v>4.7300000000000004</v>
      </c>
      <c r="AD69" s="219">
        <f>'Your trace dil results'!AT149</f>
        <v>1.44</v>
      </c>
      <c r="AE69" s="217" t="str">
        <f>'Your trace dil results'!AU149</f>
        <v>&gt;100</v>
      </c>
      <c r="AF69" s="212">
        <f>'Your trace dil results'!AV149</f>
        <v>76.62</v>
      </c>
      <c r="AG69" s="3">
        <f>'Your trace dil results'!AW149</f>
        <v>1.04</v>
      </c>
      <c r="AH69" s="3">
        <f>'Your trace dil results'!AX149</f>
        <v>5.38</v>
      </c>
      <c r="AI69" s="215">
        <f>'Your trace dil results'!AY149</f>
        <v>1.04</v>
      </c>
      <c r="AJ69" s="217">
        <f>'Your trace dil results'!AZ149</f>
        <v>6.66</v>
      </c>
      <c r="AK69" s="215">
        <f>'Your trace dil results'!BA149</f>
        <v>1.43</v>
      </c>
      <c r="AL69" s="217">
        <f>'Your trace dil results'!BB149</f>
        <v>63.88</v>
      </c>
      <c r="AM69" s="215">
        <f>'Your trace dil results'!BC149</f>
        <v>2.13</v>
      </c>
    </row>
    <row r="70" spans="1:39">
      <c r="A70" s="136" t="str">
        <f>'Your trace dil results'!A150</f>
        <v>051SMPL.D#</v>
      </c>
      <c r="B70" t="str">
        <f>'Your trace dil results'!B150</f>
        <v>4S</v>
      </c>
      <c r="C70">
        <f>'Your trace dil results'!C150</f>
        <v>0</v>
      </c>
      <c r="D70" s="121">
        <f>'Your trace dil results'!D150</f>
        <v>44163</v>
      </c>
      <c r="E70" s="122">
        <f>'Your trace dil results'!E150</f>
        <v>0.70416666666666661</v>
      </c>
      <c r="F70">
        <f>'Your trace dil results'!F150</f>
        <v>2404</v>
      </c>
      <c r="G70" s="197">
        <f>'Your trace dil results'!G150</f>
        <v>2023.3144818270973</v>
      </c>
      <c r="H70" t="str">
        <f>'Your trace dil results'!H150</f>
        <v>Quant</v>
      </c>
      <c r="I70" s="206">
        <f>'Your trace dil results'!I150</f>
        <v>3813.9477982440785</v>
      </c>
      <c r="J70" s="198">
        <f>'Your trace dil results'!L150</f>
        <v>134611112.4759568</v>
      </c>
      <c r="K70" s="197">
        <f>'Your trace dil results'!N150</f>
        <v>360149.9777652233</v>
      </c>
      <c r="L70" s="197">
        <f>'Your trace dil results'!O150</f>
        <v>236525.46292558769</v>
      </c>
      <c r="M70" s="206">
        <f>'Your trace dil results'!P150</f>
        <v>98859.145582071971</v>
      </c>
      <c r="N70" s="198">
        <f>'Your trace dil results'!V150</f>
        <v>236930125.82195309</v>
      </c>
      <c r="O70" s="206">
        <f>'Your trace dil results'!W150</f>
        <v>3445.704562551547</v>
      </c>
      <c r="P70" s="197">
        <f>'Your trace dil results'!X150</f>
        <v>3569.1267459429996</v>
      </c>
      <c r="Q70" s="197">
        <f>'Your trace dil results'!Y150</f>
        <v>95723.008135239972</v>
      </c>
      <c r="R70" s="197">
        <f>'Your trace dil results'!Z150</f>
        <v>320493.01392141223</v>
      </c>
      <c r="S70" s="206">
        <f>'Your trace dil results'!AA150</f>
        <v>83603.354389095664</v>
      </c>
      <c r="T70" s="207">
        <f>'Your trace dil results'!AB150</f>
        <v>37.835980810166724</v>
      </c>
      <c r="U70" s="206">
        <f>'Your trace dil results'!AC150</f>
        <v>3435.5879901424109</v>
      </c>
      <c r="V70" s="207">
        <f>'Your trace dil results'!AD150</f>
        <v>50.380530597494719</v>
      </c>
      <c r="W70" s="206">
        <f>'Your trace dil results'!AE150</f>
        <v>262.62621974115723</v>
      </c>
      <c r="X70" t="str">
        <f>'Your trace dil results'!AF150</f>
        <v>Q %RSD</v>
      </c>
      <c r="Y70" s="215">
        <f>'Your trace dil results'!AG150</f>
        <v>1.48</v>
      </c>
      <c r="Z70" s="219">
        <f>'Your trace dil results'!AJ150</f>
        <v>1.03</v>
      </c>
      <c r="AA70" s="3">
        <f>'Your trace dil results'!AL150</f>
        <v>1.01</v>
      </c>
      <c r="AB70" s="3">
        <f>'Your trace dil results'!AM150</f>
        <v>15.31</v>
      </c>
      <c r="AC70" s="215">
        <f>'Your trace dil results'!AN150</f>
        <v>4.51</v>
      </c>
      <c r="AD70" s="219">
        <f>'Your trace dil results'!AT150</f>
        <v>1.06</v>
      </c>
      <c r="AE70" s="215">
        <f>'Your trace dil results'!AU150</f>
        <v>3.52</v>
      </c>
      <c r="AF70" s="3">
        <f>'Your trace dil results'!AV150</f>
        <v>0.83</v>
      </c>
      <c r="AG70" s="3">
        <f>'Your trace dil results'!AW150</f>
        <v>0.71</v>
      </c>
      <c r="AH70" s="3">
        <f>'Your trace dil results'!AX150</f>
        <v>3.79</v>
      </c>
      <c r="AI70" s="215">
        <f>'Your trace dil results'!AY150</f>
        <v>0.82</v>
      </c>
      <c r="AJ70" s="217">
        <f>'Your trace dil results'!AZ150</f>
        <v>19.48</v>
      </c>
      <c r="AK70" s="215">
        <f>'Your trace dil results'!BA150</f>
        <v>1.83</v>
      </c>
      <c r="AL70" s="217">
        <f>'Your trace dil results'!BB150</f>
        <v>4.84</v>
      </c>
      <c r="AM70" s="215">
        <f>'Your trace dil results'!BC150</f>
        <v>1.81</v>
      </c>
    </row>
    <row r="71" spans="1:39">
      <c r="A71" s="136" t="str">
        <f>'Your trace dil results'!A151</f>
        <v>026SMPL.D#</v>
      </c>
      <c r="B71" t="str">
        <f>'Your trace dil results'!B151</f>
        <v>4W</v>
      </c>
      <c r="C71">
        <f>'Your trace dil results'!C151</f>
        <v>0</v>
      </c>
      <c r="D71" s="121">
        <f>'Your trace dil results'!D151</f>
        <v>44163</v>
      </c>
      <c r="E71" s="122">
        <f>'Your trace dil results'!E151</f>
        <v>0.60833333333333328</v>
      </c>
      <c r="F71">
        <f>'Your trace dil results'!F151</f>
        <v>2104</v>
      </c>
      <c r="G71" s="197">
        <f>'Your trace dil results'!G151</f>
        <v>1996.830144187993</v>
      </c>
      <c r="H71" t="str">
        <f>'Your trace dil results'!H151</f>
        <v>Quant</v>
      </c>
      <c r="I71" s="206">
        <f>'Your trace dil results'!I151</f>
        <v>2014.8016154856848</v>
      </c>
      <c r="J71" s="198">
        <f>'Your trace dil results'!L151</f>
        <v>130572723.12845287</v>
      </c>
      <c r="K71" s="197">
        <f>'Your trace dil results'!N151</f>
        <v>47005.381594185354</v>
      </c>
      <c r="L71" s="197">
        <f>'Your trace dil results'!O151</f>
        <v>75400.306244538617</v>
      </c>
      <c r="M71" s="206">
        <f>'Your trace dil results'!P151</f>
        <v>59305.855282383389</v>
      </c>
      <c r="N71" s="198">
        <f>'Your trace dil results'!V151</f>
        <v>216256704.61555964</v>
      </c>
      <c r="O71" s="206">
        <f>'Your trace dil results'!W151</f>
        <v>1325.6955327264086</v>
      </c>
      <c r="P71" s="197">
        <f>'Your trace dil results'!X151</f>
        <v>1422.5417947195263</v>
      </c>
      <c r="Q71" s="197">
        <f>'Your trace dil results'!Y151</f>
        <v>93771.143571068154</v>
      </c>
      <c r="R71" s="197">
        <f>'Your trace dil results'!Z151</f>
        <v>35463.70336077876</v>
      </c>
      <c r="S71" s="206">
        <f>'Your trace dil results'!AA151</f>
        <v>71845.948587883977</v>
      </c>
      <c r="T71" s="207">
        <f>'Your trace dil results'!AB151</f>
        <v>55.312194994007406</v>
      </c>
      <c r="U71" s="206">
        <f>'Your trace dil results'!AC151</f>
        <v>2490.0471898024275</v>
      </c>
      <c r="V71" s="207">
        <f>'Your trace dil results'!AD151</f>
        <v>-6.1901734469827785</v>
      </c>
      <c r="W71" s="206">
        <f>'Your trace dil results'!AE151</f>
        <v>211.06494624067088</v>
      </c>
      <c r="X71" t="str">
        <f>'Your trace dil results'!AF151</f>
        <v>Q %RSD</v>
      </c>
      <c r="Y71" s="215">
        <f>'Your trace dil results'!AG151</f>
        <v>2.52</v>
      </c>
      <c r="Z71" s="219">
        <f>'Your trace dil results'!AJ151</f>
        <v>2.72</v>
      </c>
      <c r="AA71" s="3">
        <f>'Your trace dil results'!AL151</f>
        <v>3.02</v>
      </c>
      <c r="AB71" s="3">
        <f>'Your trace dil results'!AM151</f>
        <v>13.66</v>
      </c>
      <c r="AC71" s="215">
        <f>'Your trace dil results'!AN151</f>
        <v>2.73</v>
      </c>
      <c r="AD71" s="219">
        <f>'Your trace dil results'!AT151</f>
        <v>3.55</v>
      </c>
      <c r="AE71" s="215">
        <f>'Your trace dil results'!AU151</f>
        <v>7.29</v>
      </c>
      <c r="AF71" s="3">
        <f>'Your trace dil results'!AV151</f>
        <v>3.35</v>
      </c>
      <c r="AG71" s="3">
        <f>'Your trace dil results'!AW151</f>
        <v>3.16</v>
      </c>
      <c r="AH71" s="3">
        <f>'Your trace dil results'!AX151</f>
        <v>2.87</v>
      </c>
      <c r="AI71" s="215">
        <f>'Your trace dil results'!AY151</f>
        <v>4</v>
      </c>
      <c r="AJ71" s="217">
        <f>'Your trace dil results'!AZ151</f>
        <v>6.02</v>
      </c>
      <c r="AK71" s="215">
        <f>'Your trace dil results'!BA151</f>
        <v>2.79</v>
      </c>
      <c r="AL71" s="217">
        <f>'Your trace dil results'!BB151</f>
        <v>44.99</v>
      </c>
      <c r="AM71" s="215">
        <f>'Your trace dil results'!BC151</f>
        <v>3.5</v>
      </c>
    </row>
    <row r="72" spans="1:39">
      <c r="A72" s="136" t="str">
        <f>'Your trace dil results'!A152</f>
        <v>052SMPL.D#</v>
      </c>
      <c r="B72" t="str">
        <f>'Your trace dil results'!B152</f>
        <v>5S</v>
      </c>
      <c r="C72">
        <f>'Your trace dil results'!C152</f>
        <v>0</v>
      </c>
      <c r="D72" s="121">
        <f>'Your trace dil results'!D152</f>
        <v>44163</v>
      </c>
      <c r="E72" s="122">
        <f>'Your trace dil results'!E152</f>
        <v>0.70763888888888893</v>
      </c>
      <c r="F72">
        <f>'Your trace dil results'!F152</f>
        <v>2405</v>
      </c>
      <c r="G72" s="197">
        <f>'Your trace dil results'!G152</f>
        <v>2015.6675376295993</v>
      </c>
      <c r="H72" t="str">
        <f>'Your trace dil results'!H152</f>
        <v>Quant</v>
      </c>
      <c r="I72" s="206">
        <f>'Your trace dil results'!I152</f>
        <v>1325.3014059914615</v>
      </c>
      <c r="J72" s="198">
        <f>'Your trace dil results'!L152</f>
        <v>145168376.06008375</v>
      </c>
      <c r="K72" s="197">
        <f>'Your trace dil results'!N152</f>
        <v>583535.75214376906</v>
      </c>
      <c r="L72" s="197">
        <f>'Your trace dil results'!O152</f>
        <v>430143.45253015653</v>
      </c>
      <c r="M72" s="206">
        <f>'Your trace dil results'!P152</f>
        <v>341454.08087445411</v>
      </c>
      <c r="N72" s="198">
        <f>'Your trace dil results'!V152</f>
        <v>250749041.68112215</v>
      </c>
      <c r="O72" s="206">
        <f>'Your trace dil results'!W152</f>
        <v>5500.7567101911764</v>
      </c>
      <c r="P72" s="197">
        <f>'Your trace dil results'!X152</f>
        <v>5903.8902177170958</v>
      </c>
      <c r="Q72" s="197">
        <f>'Your trace dil results'!Y152</f>
        <v>98767.709343850365</v>
      </c>
      <c r="R72" s="197">
        <f>'Your trace dil results'!Z152</f>
        <v>745595.42216918874</v>
      </c>
      <c r="S72" s="206">
        <f>'Your trace dil results'!AA152</f>
        <v>146075.42645201707</v>
      </c>
      <c r="T72" s="206">
        <f>'Your trace dil results'!AB152</f>
        <v>681.09406096504154</v>
      </c>
      <c r="U72" s="206">
        <f>'Your trace dil results'!AC152</f>
        <v>28320.128903695873</v>
      </c>
      <c r="V72" s="206">
        <f>'Your trace dil results'!AD152</f>
        <v>140.08889386525718</v>
      </c>
      <c r="W72" s="206">
        <f>'Your trace dil results'!AE152</f>
        <v>629.69453875548686</v>
      </c>
      <c r="X72" t="str">
        <f>'Your trace dil results'!AF152</f>
        <v>Q %RSD</v>
      </c>
      <c r="Y72" s="215">
        <f>'Your trace dil results'!AG152</f>
        <v>12.12</v>
      </c>
      <c r="Z72" s="219">
        <f>'Your trace dil results'!AJ152</f>
        <v>11.67</v>
      </c>
      <c r="AA72" s="3">
        <f>'Your trace dil results'!AL152</f>
        <v>12.29</v>
      </c>
      <c r="AB72" s="3">
        <f>'Your trace dil results'!AM152</f>
        <v>11.49</v>
      </c>
      <c r="AC72" s="215">
        <f>'Your trace dil results'!AN152</f>
        <v>3.85</v>
      </c>
      <c r="AD72" s="219">
        <f>'Your trace dil results'!AT152</f>
        <v>11.22</v>
      </c>
      <c r="AE72" s="215">
        <f>'Your trace dil results'!AU152</f>
        <v>2.16</v>
      </c>
      <c r="AF72" s="3">
        <f>'Your trace dil results'!AV152</f>
        <v>11.35</v>
      </c>
      <c r="AG72" s="3">
        <f>'Your trace dil results'!AW152</f>
        <v>11.17</v>
      </c>
      <c r="AH72" s="3">
        <f>'Your trace dil results'!AX152</f>
        <v>2.5499999999999998</v>
      </c>
      <c r="AI72" s="215">
        <f>'Your trace dil results'!AY152</f>
        <v>12.67</v>
      </c>
      <c r="AJ72" s="215">
        <f>'Your trace dil results'!AZ152</f>
        <v>12.73</v>
      </c>
      <c r="AK72" s="215">
        <f>'Your trace dil results'!BA152</f>
        <v>11.34</v>
      </c>
      <c r="AL72" s="215">
        <f>'Your trace dil results'!BB152</f>
        <v>9.86</v>
      </c>
      <c r="AM72" s="215">
        <f>'Your trace dil results'!BC152</f>
        <v>10.89</v>
      </c>
    </row>
    <row r="73" spans="1:39">
      <c r="A73" s="136" t="str">
        <f>'Your trace dil results'!A153</f>
        <v>027SMPL.D#</v>
      </c>
      <c r="B73" t="str">
        <f>'Your trace dil results'!B153</f>
        <v>5W</v>
      </c>
      <c r="C73">
        <f>'Your trace dil results'!C153</f>
        <v>0</v>
      </c>
      <c r="D73" s="121">
        <f>'Your trace dil results'!D153</f>
        <v>44163</v>
      </c>
      <c r="E73" s="122">
        <f>'Your trace dil results'!E153</f>
        <v>0.61249999999999993</v>
      </c>
      <c r="F73">
        <f>'Your trace dil results'!F153</f>
        <v>2105</v>
      </c>
      <c r="G73" s="197">
        <f>'Your trace dil results'!G153</f>
        <v>1999.751147680307</v>
      </c>
      <c r="H73" t="str">
        <f>'Your trace dil results'!H153</f>
        <v>Quant</v>
      </c>
      <c r="I73" s="206">
        <f>'Your trace dil results'!I153</f>
        <v>736.70832280542515</v>
      </c>
      <c r="J73" s="198">
        <f>'Your trace dil results'!L153</f>
        <v>134863217.39955992</v>
      </c>
      <c r="K73" s="197">
        <f>'Your trace dil results'!N153</f>
        <v>17271.850662514811</v>
      </c>
      <c r="L73" s="197">
        <f>'Your trace dil results'!O153</f>
        <v>94468.244216417705</v>
      </c>
      <c r="M73" s="206">
        <f>'Your trace dil results'!P153</f>
        <v>193855.87625612895</v>
      </c>
      <c r="N73" s="198">
        <f>'Your trace dil results'!V153</f>
        <v>219372700.90052968</v>
      </c>
      <c r="O73" s="206">
        <f>'Your trace dil results'!W153</f>
        <v>60.392484659945275</v>
      </c>
      <c r="P73" s="196">
        <f>'Your trace dil results'!X153</f>
        <v>13.198357574690027</v>
      </c>
      <c r="Q73" s="197">
        <f>'Your trace dil results'!Y153</f>
        <v>85009.42128788984</v>
      </c>
      <c r="R73" s="196">
        <f>'Your trace dil results'!Z153</f>
        <v>1770.7796412709117</v>
      </c>
      <c r="S73" s="206">
        <f>'Your trace dil results'!AA153</f>
        <v>117345.39734588041</v>
      </c>
      <c r="T73" s="207">
        <f>'Your trace dil results'!AB153</f>
        <v>94.18827905574247</v>
      </c>
      <c r="U73" s="206">
        <f>'Your trace dil results'!AC153</f>
        <v>23937.021237733275</v>
      </c>
      <c r="V73" s="207">
        <f>'Your trace dil results'!AD153</f>
        <v>-8.3989548202572895</v>
      </c>
      <c r="W73" s="206">
        <f>'Your trace dil results'!AE153</f>
        <v>371.35378812423301</v>
      </c>
      <c r="X73" t="str">
        <f>'Your trace dil results'!AF153</f>
        <v>Q %RSD</v>
      </c>
      <c r="Y73" s="215">
        <f>'Your trace dil results'!AG153</f>
        <v>1.1100000000000001</v>
      </c>
      <c r="Z73" s="219">
        <f>'Your trace dil results'!AJ153</f>
        <v>0.68</v>
      </c>
      <c r="AA73" s="3">
        <f>'Your trace dil results'!AL153</f>
        <v>1.1299999999999999</v>
      </c>
      <c r="AB73" s="3">
        <f>'Your trace dil results'!AM153</f>
        <v>13.59</v>
      </c>
      <c r="AC73" s="215">
        <f>'Your trace dil results'!AN153</f>
        <v>2.09</v>
      </c>
      <c r="AD73" s="219">
        <f>'Your trace dil results'!AT153</f>
        <v>0.53</v>
      </c>
      <c r="AE73" s="215">
        <f>'Your trace dil results'!AU153</f>
        <v>38.67</v>
      </c>
      <c r="AF73" s="212">
        <f>'Your trace dil results'!AV153</f>
        <v>49.08</v>
      </c>
      <c r="AG73" s="3">
        <f>'Your trace dil results'!AW153</f>
        <v>1.19</v>
      </c>
      <c r="AH73" s="212">
        <f>'Your trace dil results'!AX153</f>
        <v>2.3199999999999998</v>
      </c>
      <c r="AI73" s="215">
        <f>'Your trace dil results'!AY153</f>
        <v>0.31</v>
      </c>
      <c r="AJ73" s="217">
        <f>'Your trace dil results'!AZ153</f>
        <v>9.18</v>
      </c>
      <c r="AK73" s="215">
        <f>'Your trace dil results'!BA153</f>
        <v>0.42</v>
      </c>
      <c r="AL73" s="217">
        <f>'Your trace dil results'!BB153</f>
        <v>49.99</v>
      </c>
      <c r="AM73" s="215">
        <f>'Your trace dil results'!BC153</f>
        <v>0.7</v>
      </c>
    </row>
    <row r="74" spans="1:39">
      <c r="A74" s="136" t="str">
        <f>'Your trace dil results'!A154</f>
        <v>053SMPL.D#</v>
      </c>
      <c r="B74" t="str">
        <f>'Your trace dil results'!B154</f>
        <v>6S</v>
      </c>
      <c r="C74">
        <f>'Your trace dil results'!C154</f>
        <v>0</v>
      </c>
      <c r="D74" s="121">
        <f>'Your trace dil results'!D154</f>
        <v>44163</v>
      </c>
      <c r="E74" s="122">
        <f>'Your trace dil results'!E154</f>
        <v>0.71180555555555547</v>
      </c>
      <c r="F74">
        <f>'Your trace dil results'!F154</f>
        <v>2406</v>
      </c>
      <c r="G74" s="197">
        <f>'Your trace dil results'!G154</f>
        <v>2006.8134737230953</v>
      </c>
      <c r="H74" t="str">
        <f>'Your trace dil results'!H154</f>
        <v>Quant</v>
      </c>
      <c r="I74" s="206">
        <f>'Your trace dil results'!I154</f>
        <v>810.15059934201361</v>
      </c>
      <c r="J74" s="198">
        <f>'Your trace dil results'!L154</f>
        <v>25105236.556275923</v>
      </c>
      <c r="K74" s="198">
        <f>'Your trace dil results'!N154</f>
        <v>2083072.3857245729</v>
      </c>
      <c r="L74" s="197">
        <f>'Your trace dil results'!O154</f>
        <v>1848275.2092989706</v>
      </c>
      <c r="M74" s="206">
        <f>'Your trace dil results'!P154</f>
        <v>1725658.9060544895</v>
      </c>
      <c r="N74" s="198">
        <f>'Your trace dil results'!V154</f>
        <v>370457767.24928337</v>
      </c>
      <c r="O74" s="206">
        <f>'Your trace dil results'!W154</f>
        <v>3010.2202105846427</v>
      </c>
      <c r="P74" s="197">
        <f>'Your trace dil results'!X154</f>
        <v>2937.9749255306115</v>
      </c>
      <c r="Q74" s="198">
        <f>'Your trace dil results'!Y154</f>
        <v>796905.63041544124</v>
      </c>
      <c r="R74" s="198">
        <f>'Your trace dil results'!Z154</f>
        <v>4898631.6893580751</v>
      </c>
      <c r="S74" s="206">
        <f>'Your trace dil results'!AA154</f>
        <v>447519.40464025026</v>
      </c>
      <c r="T74" s="207">
        <f>'Your trace dil results'!AB154</f>
        <v>449.52621811397336</v>
      </c>
      <c r="U74" s="206">
        <f>'Your trace dil results'!AC154</f>
        <v>52638.717415756793</v>
      </c>
      <c r="V74" s="206">
        <f>'Your trace dil results'!AD154</f>
        <v>1490.6610482815151</v>
      </c>
      <c r="W74" s="206">
        <f>'Your trace dil results'!AE154</f>
        <v>185.22888362464167</v>
      </c>
      <c r="X74" t="str">
        <f>'Your trace dil results'!AF154</f>
        <v>Q %RSD</v>
      </c>
      <c r="Y74" s="215">
        <f>'Your trace dil results'!AG154</f>
        <v>1.83</v>
      </c>
      <c r="Z74" s="219">
        <f>'Your trace dil results'!AJ154</f>
        <v>0.63</v>
      </c>
      <c r="AA74" s="219">
        <f>'Your trace dil results'!AL154</f>
        <v>0.56999999999999995</v>
      </c>
      <c r="AB74" s="3">
        <f>'Your trace dil results'!AM154</f>
        <v>7.95</v>
      </c>
      <c r="AC74" s="215">
        <f>'Your trace dil results'!AN154</f>
        <v>1.1499999999999999</v>
      </c>
      <c r="AD74" s="219">
        <f>'Your trace dil results'!AT154</f>
        <v>0.7</v>
      </c>
      <c r="AE74" s="215">
        <f>'Your trace dil results'!AU154</f>
        <v>4.43</v>
      </c>
      <c r="AF74" s="3">
        <f>'Your trace dil results'!AV154</f>
        <v>0.37</v>
      </c>
      <c r="AG74" s="219">
        <f>'Your trace dil results'!AW154</f>
        <v>0.32</v>
      </c>
      <c r="AH74" s="219">
        <f>'Your trace dil results'!AX154</f>
        <v>2.87</v>
      </c>
      <c r="AI74" s="215">
        <f>'Your trace dil results'!AY154</f>
        <v>0.56000000000000005</v>
      </c>
      <c r="AJ74" s="217">
        <f>'Your trace dil results'!AZ154</f>
        <v>2.86</v>
      </c>
      <c r="AK74" s="215">
        <f>'Your trace dil results'!BA154</f>
        <v>0.86</v>
      </c>
      <c r="AL74" s="215">
        <f>'Your trace dil results'!BB154</f>
        <v>0.65</v>
      </c>
      <c r="AM74" s="215">
        <f>'Your trace dil results'!BC154</f>
        <v>2.46</v>
      </c>
    </row>
    <row r="75" spans="1:39">
      <c r="A75" s="136" t="str">
        <f>'Your trace dil results'!A155</f>
        <v>028SMPL.D#</v>
      </c>
      <c r="B75" t="str">
        <f>'Your trace dil results'!B155</f>
        <v>6W</v>
      </c>
      <c r="C75">
        <f>'Your trace dil results'!C155</f>
        <v>0</v>
      </c>
      <c r="D75" s="121">
        <f>'Your trace dil results'!D155</f>
        <v>44163</v>
      </c>
      <c r="E75" s="122">
        <f>'Your trace dil results'!E155</f>
        <v>0.61597222222222225</v>
      </c>
      <c r="F75">
        <f>'Your trace dil results'!F155</f>
        <v>2106</v>
      </c>
      <c r="G75" s="197">
        <f>'Your trace dil results'!G155</f>
        <v>1971.161230304828</v>
      </c>
      <c r="H75" t="str">
        <f>'Your trace dil results'!H155</f>
        <v>Quant</v>
      </c>
      <c r="I75" s="206">
        <f>'Your trace dil results'!I155</f>
        <v>481.35757244043901</v>
      </c>
      <c r="J75" s="197">
        <f>'Your trace dil results'!L155</f>
        <v>16323186.148154281</v>
      </c>
      <c r="K75" s="197">
        <f>'Your trace dil results'!N155</f>
        <v>192878.1263853274</v>
      </c>
      <c r="L75" s="197">
        <f>'Your trace dil results'!O155</f>
        <v>354217.67308577755</v>
      </c>
      <c r="M75" s="206">
        <f>'Your trace dil results'!P155</f>
        <v>933344.84254933603</v>
      </c>
      <c r="N75" s="198">
        <f>'Your trace dil results'!V155</f>
        <v>355203253.70093</v>
      </c>
      <c r="O75" s="206">
        <f>'Your trace dil results'!W155</f>
        <v>302.96748109785204</v>
      </c>
      <c r="P75" s="197">
        <f>'Your trace dil results'!X155</f>
        <v>261.96732750751164</v>
      </c>
      <c r="Q75" s="198">
        <f>'Your trace dil results'!Y155</f>
        <v>651468.78661574563</v>
      </c>
      <c r="R75" s="198">
        <f>'Your trace dil results'!Z155</f>
        <v>1965247.7466139134</v>
      </c>
      <c r="S75" s="206">
        <f>'Your trace dil results'!AA155</f>
        <v>399948.61362884962</v>
      </c>
      <c r="T75" s="207">
        <f>'Your trace dil results'!AB155</f>
        <v>242.64994745052434</v>
      </c>
      <c r="U75" s="206">
        <f>'Your trace dil results'!AC155</f>
        <v>18310.116668301547</v>
      </c>
      <c r="V75" s="206">
        <f>'Your trace dil results'!AD155</f>
        <v>177.60162685046501</v>
      </c>
      <c r="W75" s="206">
        <f>'Your trace dil results'!AE155</f>
        <v>120.83218341768595</v>
      </c>
      <c r="X75" t="str">
        <f>'Your trace dil results'!AF155</f>
        <v>Q %RSD</v>
      </c>
      <c r="Y75" s="215">
        <f>'Your trace dil results'!AG155</f>
        <v>1.04</v>
      </c>
      <c r="Z75" s="3">
        <f>'Your trace dil results'!AJ155</f>
        <v>0.64</v>
      </c>
      <c r="AA75" s="3">
        <f>'Your trace dil results'!AL155</f>
        <v>0.21</v>
      </c>
      <c r="AB75" s="3">
        <f>'Your trace dil results'!AM155</f>
        <v>9.49</v>
      </c>
      <c r="AC75" s="215">
        <f>'Your trace dil results'!AN155</f>
        <v>1.49</v>
      </c>
      <c r="AD75" s="219">
        <f>'Your trace dil results'!AT155</f>
        <v>0.65</v>
      </c>
      <c r="AE75" s="215">
        <f>'Your trace dil results'!AU155</f>
        <v>10.33</v>
      </c>
      <c r="AF75" s="3">
        <f>'Your trace dil results'!AV155</f>
        <v>1.52</v>
      </c>
      <c r="AG75" s="219">
        <f>'Your trace dil results'!AW155</f>
        <v>0.55000000000000004</v>
      </c>
      <c r="AH75" s="219">
        <f>'Your trace dil results'!AX155</f>
        <v>2.4500000000000002</v>
      </c>
      <c r="AI75" s="215">
        <f>'Your trace dil results'!AY155</f>
        <v>0.39</v>
      </c>
      <c r="AJ75" s="217">
        <f>'Your trace dil results'!AZ155</f>
        <v>0.99</v>
      </c>
      <c r="AK75" s="215">
        <f>'Your trace dil results'!BA155</f>
        <v>1.18</v>
      </c>
      <c r="AL75" s="215">
        <f>'Your trace dil results'!BB155</f>
        <v>2.57</v>
      </c>
      <c r="AM75" s="215">
        <f>'Your trace dil results'!BC155</f>
        <v>2.46</v>
      </c>
    </row>
    <row r="76" spans="1:39">
      <c r="A76" s="136" t="str">
        <f>'Your trace dil results'!A156</f>
        <v>054SMPL.D#</v>
      </c>
      <c r="B76" t="str">
        <f>'Your trace dil results'!B156</f>
        <v>7S</v>
      </c>
      <c r="C76">
        <f>'Your trace dil results'!C156</f>
        <v>0</v>
      </c>
      <c r="D76" s="121">
        <f>'Your trace dil results'!D156</f>
        <v>44163</v>
      </c>
      <c r="E76" s="122">
        <f>'Your trace dil results'!E156</f>
        <v>0.71527777777777779</v>
      </c>
      <c r="F76">
        <f>'Your trace dil results'!F156</f>
        <v>2407</v>
      </c>
      <c r="G76" s="197">
        <f>'Your trace dil results'!G156</f>
        <v>2022.8702720160823</v>
      </c>
      <c r="H76" t="str">
        <f>'Your trace dil results'!H156</f>
        <v>Quant</v>
      </c>
      <c r="I76" s="206">
        <f>'Your trace dil results'!I156</f>
        <v>2059.2819369123717</v>
      </c>
      <c r="J76" s="198">
        <f>'Your trace dil results'!L156</f>
        <v>123435543.99842134</v>
      </c>
      <c r="K76" s="197">
        <f>'Your trace dil results'!N156</f>
        <v>1485191.3537142077</v>
      </c>
      <c r="L76" s="197">
        <f>'Your trace dil results'!O156</f>
        <v>1511690.9542776181</v>
      </c>
      <c r="M76" s="206">
        <f>'Your trace dil results'!P156</f>
        <v>1118647.2604248936</v>
      </c>
      <c r="N76" s="198">
        <f>'Your trace dil results'!V156</f>
        <v>231820933.17304301</v>
      </c>
      <c r="O76" s="206">
        <f>'Your trace dil results'!W156</f>
        <v>27895.381051101773</v>
      </c>
      <c r="P76" s="197">
        <f>'Your trace dil results'!X156</f>
        <v>28036.981970142901</v>
      </c>
      <c r="Q76" s="198">
        <f>'Your trace dil results'!Y156</f>
        <v>843739.19045790797</v>
      </c>
      <c r="R76" s="198">
        <f>'Your trace dil results'!Z156</f>
        <v>7211532.5197373331</v>
      </c>
      <c r="S76" s="206">
        <f>'Your trace dil results'!AA156</f>
        <v>117973.79426397792</v>
      </c>
      <c r="T76" s="206">
        <f>'Your trace dil results'!AB156</f>
        <v>677.25696707098427</v>
      </c>
      <c r="U76" s="206">
        <f>'Your trace dil results'!AC156</f>
        <v>41509.297981770003</v>
      </c>
      <c r="V76" s="206">
        <f>'Your trace dil results'!AD156</f>
        <v>865.58618939568157</v>
      </c>
      <c r="W76" s="206">
        <f>'Your trace dil results'!AE156</f>
        <v>2449.6958994114757</v>
      </c>
      <c r="X76" t="str">
        <f>'Your trace dil results'!AF156</f>
        <v>Q %RSD</v>
      </c>
      <c r="Y76" s="215">
        <f>'Your trace dil results'!AG156</f>
        <v>0.51</v>
      </c>
      <c r="Z76" s="219">
        <f>'Your trace dil results'!AJ156</f>
        <v>0.78</v>
      </c>
      <c r="AA76" s="3">
        <f>'Your trace dil results'!AL156</f>
        <v>0.62</v>
      </c>
      <c r="AB76" s="3">
        <f>'Your trace dil results'!AM156</f>
        <v>7.68</v>
      </c>
      <c r="AC76" s="215">
        <f>'Your trace dil results'!AN156</f>
        <v>1.68</v>
      </c>
      <c r="AD76" s="219">
        <f>'Your trace dil results'!AT156</f>
        <v>1.53</v>
      </c>
      <c r="AE76" s="215">
        <f>'Your trace dil results'!AU156</f>
        <v>1.45</v>
      </c>
      <c r="AF76" s="3">
        <f>'Your trace dil results'!AV156</f>
        <v>1.03</v>
      </c>
      <c r="AG76" s="219">
        <f>'Your trace dil results'!AW156</f>
        <v>1.76</v>
      </c>
      <c r="AH76" s="219">
        <f>'Your trace dil results'!AX156</f>
        <v>2.35</v>
      </c>
      <c r="AI76" s="215">
        <f>'Your trace dil results'!AY156</f>
        <v>1.1100000000000001</v>
      </c>
      <c r="AJ76" s="215">
        <f>'Your trace dil results'!AZ156</f>
        <v>1.52</v>
      </c>
      <c r="AK76" s="215">
        <f>'Your trace dil results'!BA156</f>
        <v>1.02</v>
      </c>
      <c r="AL76" s="215">
        <f>'Your trace dil results'!BB156</f>
        <v>2.68</v>
      </c>
      <c r="AM76" s="215">
        <f>'Your trace dil results'!BC156</f>
        <v>1.19</v>
      </c>
    </row>
    <row r="77" spans="1:39">
      <c r="A77" s="136" t="str">
        <f>'Your trace dil results'!A157</f>
        <v>029SMPL.D#</v>
      </c>
      <c r="B77" t="str">
        <f>'Your trace dil results'!B157</f>
        <v>7W</v>
      </c>
      <c r="C77">
        <f>'Your trace dil results'!C157</f>
        <v>0</v>
      </c>
      <c r="D77" s="121">
        <f>'Your trace dil results'!D157</f>
        <v>44163</v>
      </c>
      <c r="E77" s="122">
        <f>'Your trace dil results'!E157</f>
        <v>0.62013888888888891</v>
      </c>
      <c r="F77">
        <f>'Your trace dil results'!F157</f>
        <v>2107</v>
      </c>
      <c r="G77" s="197">
        <f>'Your trace dil results'!G157</f>
        <v>2002.2111104005562</v>
      </c>
      <c r="H77" t="str">
        <f>'Your trace dil results'!H157</f>
        <v>Quant</v>
      </c>
      <c r="I77" s="206">
        <f>'Your trace dil results'!I157</f>
        <v>1662.4358849655819</v>
      </c>
      <c r="J77" s="198">
        <f>'Your trace dil results'!L157</f>
        <v>120372931.95728144</v>
      </c>
      <c r="K77" s="197">
        <f>'Your trace dil results'!N157</f>
        <v>114206.12173724773</v>
      </c>
      <c r="L77" s="197">
        <f>'Your trace dil results'!O157</f>
        <v>341977.65765641502</v>
      </c>
      <c r="M77" s="206">
        <f>'Your trace dil results'!P157</f>
        <v>710784.94419219741</v>
      </c>
      <c r="N77" s="198">
        <f>'Your trace dil results'!V157</f>
        <v>212634819.92453906</v>
      </c>
      <c r="O77" s="206">
        <f>'Your trace dil results'!W157</f>
        <v>822.70854526358858</v>
      </c>
      <c r="P77" s="197">
        <f>'Your trace dil results'!X157</f>
        <v>805.08908749206364</v>
      </c>
      <c r="Q77" s="198">
        <f>'Your trace dil results'!Y157</f>
        <v>770250.61417109391</v>
      </c>
      <c r="R77" s="197">
        <f>'Your trace dil results'!Z157</f>
        <v>1066978.3007324564</v>
      </c>
      <c r="S77" s="206">
        <f>'Your trace dil results'!AA157</f>
        <v>99790.20174236373</v>
      </c>
      <c r="T77" s="207">
        <f>'Your trace dil results'!AB157</f>
        <v>49.654835537933792</v>
      </c>
      <c r="U77" s="206">
        <f>'Your trace dil results'!AC157</f>
        <v>22905.295102982363</v>
      </c>
      <c r="V77" s="207">
        <f>'Your trace dil results'!AD157</f>
        <v>56.061911091215578</v>
      </c>
      <c r="W77" s="206">
        <f>'Your trace dil results'!AE157</f>
        <v>1628.3982960887724</v>
      </c>
      <c r="X77" t="str">
        <f>'Your trace dil results'!AF157</f>
        <v>Q %RSD</v>
      </c>
      <c r="Y77" s="215">
        <f>'Your trace dil results'!AG157</f>
        <v>1.73</v>
      </c>
      <c r="Z77" s="219">
        <f>'Your trace dil results'!AJ157</f>
        <v>1.38</v>
      </c>
      <c r="AA77" s="3">
        <f>'Your trace dil results'!AL157</f>
        <v>2.3199999999999998</v>
      </c>
      <c r="AB77" s="3">
        <f>'Your trace dil results'!AM157</f>
        <v>8.2200000000000006</v>
      </c>
      <c r="AC77" s="215">
        <f>'Your trace dil results'!AN157</f>
        <v>0.71</v>
      </c>
      <c r="AD77" s="219">
        <f>'Your trace dil results'!AT157</f>
        <v>1.08</v>
      </c>
      <c r="AE77" s="215">
        <f>'Your trace dil results'!AU157</f>
        <v>5.21</v>
      </c>
      <c r="AF77" s="3">
        <f>'Your trace dil results'!AV157</f>
        <v>2.84</v>
      </c>
      <c r="AG77" s="219">
        <f>'Your trace dil results'!AW157</f>
        <v>1.46</v>
      </c>
      <c r="AH77" s="3">
        <f>'Your trace dil results'!AX157</f>
        <v>1.73</v>
      </c>
      <c r="AI77" s="215">
        <f>'Your trace dil results'!AY157</f>
        <v>0.42</v>
      </c>
      <c r="AJ77" s="217">
        <f>'Your trace dil results'!AZ157</f>
        <v>9.77</v>
      </c>
      <c r="AK77" s="215">
        <f>'Your trace dil results'!BA157</f>
        <v>1.58</v>
      </c>
      <c r="AL77" s="217">
        <f>'Your trace dil results'!BB157</f>
        <v>9.58</v>
      </c>
      <c r="AM77" s="215">
        <f>'Your trace dil results'!BC157</f>
        <v>0.94</v>
      </c>
    </row>
    <row r="78" spans="1:39">
      <c r="A78" s="136" t="str">
        <f>'Your trace dil results'!A158</f>
        <v>055SMPL.D#</v>
      </c>
      <c r="B78" t="str">
        <f>'Your trace dil results'!B158</f>
        <v>8S</v>
      </c>
      <c r="C78">
        <f>'Your trace dil results'!C158</f>
        <v>0</v>
      </c>
      <c r="D78" s="121">
        <f>'Your trace dil results'!D158</f>
        <v>44163</v>
      </c>
      <c r="E78" s="122">
        <f>'Your trace dil results'!E158</f>
        <v>0.71944444444444444</v>
      </c>
      <c r="F78">
        <f>'Your trace dil results'!F158</f>
        <v>2408</v>
      </c>
      <c r="G78" s="197">
        <f>'Your trace dil results'!G158</f>
        <v>2009.0331426295588</v>
      </c>
      <c r="H78" t="str">
        <f>'Your trace dil results'!H158</f>
        <v>Quant</v>
      </c>
      <c r="I78" s="206">
        <f>'Your trace dil results'!I158</f>
        <v>2037.1596066263726</v>
      </c>
      <c r="J78" s="198">
        <f>'Your trace dil results'!L158</f>
        <v>122691654.02038716</v>
      </c>
      <c r="K78" s="197">
        <f>'Your trace dil results'!N158</f>
        <v>1605217.4809610175</v>
      </c>
      <c r="L78" s="197">
        <f>'Your trace dil results'!O158</f>
        <v>1653434.2763841269</v>
      </c>
      <c r="M78" s="206">
        <f>'Your trace dil results'!P158</f>
        <v>1177494.3248951845</v>
      </c>
      <c r="N78" s="198">
        <f>'Your trace dil results'!V158</f>
        <v>232043327.97371405</v>
      </c>
      <c r="O78" s="206">
        <f>'Your trace dil results'!W158</f>
        <v>28146.55432824012</v>
      </c>
      <c r="P78" s="197">
        <f>'Your trace dil results'!X158</f>
        <v>28548.360956766031</v>
      </c>
      <c r="Q78" s="198">
        <f>'Your trace dil results'!Y158</f>
        <v>1008333.7342857756</v>
      </c>
      <c r="R78" s="198">
        <f>'Your trace dil results'!Z158</f>
        <v>9902524.3600210957</v>
      </c>
      <c r="S78" s="206">
        <f>'Your trace dil results'!AA158</f>
        <v>127714.23687696106</v>
      </c>
      <c r="T78" s="206">
        <f>'Your trace dil results'!AB158</f>
        <v>704.36701980592341</v>
      </c>
      <c r="U78" s="206">
        <f>'Your trace dil results'!AC158</f>
        <v>52194.681045515936</v>
      </c>
      <c r="V78" s="206">
        <f>'Your trace dil results'!AD158</f>
        <v>631.43911672847037</v>
      </c>
      <c r="W78" s="206">
        <f>'Your trace dil results'!AE158</f>
        <v>2878.9444933881578</v>
      </c>
      <c r="X78" t="str">
        <f>'Your trace dil results'!AF158</f>
        <v>Q %RSD</v>
      </c>
      <c r="Y78" s="215">
        <f>'Your trace dil results'!AG158</f>
        <v>1.3</v>
      </c>
      <c r="Z78" s="219">
        <f>'Your trace dil results'!AJ158</f>
        <v>0.9</v>
      </c>
      <c r="AA78" s="3">
        <f>'Your trace dil results'!AL158</f>
        <v>0.83</v>
      </c>
      <c r="AB78" s="3">
        <f>'Your trace dil results'!AM158</f>
        <v>8.89</v>
      </c>
      <c r="AC78" s="215">
        <f>'Your trace dil results'!AN158</f>
        <v>0.93</v>
      </c>
      <c r="AD78" s="219">
        <f>'Your trace dil results'!AT158</f>
        <v>0.64</v>
      </c>
      <c r="AE78" s="215">
        <f>'Your trace dil results'!AU158</f>
        <v>2.02</v>
      </c>
      <c r="AF78" s="3">
        <f>'Your trace dil results'!AV158</f>
        <v>0.09</v>
      </c>
      <c r="AG78" s="219">
        <f>'Your trace dil results'!AW158</f>
        <v>0.52</v>
      </c>
      <c r="AH78" s="219">
        <f>'Your trace dil results'!AX158</f>
        <v>1.56</v>
      </c>
      <c r="AI78" s="215">
        <f>'Your trace dil results'!AY158</f>
        <v>0.11</v>
      </c>
      <c r="AJ78" s="215">
        <f>'Your trace dil results'!AZ158</f>
        <v>3.25</v>
      </c>
      <c r="AK78" s="215">
        <f>'Your trace dil results'!BA158</f>
        <v>0.13</v>
      </c>
      <c r="AL78" s="215">
        <f>'Your trace dil results'!BB158</f>
        <v>1.55</v>
      </c>
      <c r="AM78" s="215">
        <f>'Your trace dil results'!BC158</f>
        <v>0.7</v>
      </c>
    </row>
    <row r="79" spans="1:39">
      <c r="A79" s="136" t="str">
        <f>'Your trace dil results'!A159</f>
        <v>030SMPL.D#</v>
      </c>
      <c r="B79" t="str">
        <f>'Your trace dil results'!B159</f>
        <v>8W</v>
      </c>
      <c r="C79">
        <f>'Your trace dil results'!C159</f>
        <v>0</v>
      </c>
      <c r="D79" s="121">
        <f>'Your trace dil results'!D159</f>
        <v>44163</v>
      </c>
      <c r="E79" s="122">
        <f>'Your trace dil results'!E159</f>
        <v>0.62361111111111112</v>
      </c>
      <c r="F79">
        <f>'Your trace dil results'!F159</f>
        <v>2108</v>
      </c>
      <c r="G79" s="197">
        <f>'Your trace dil results'!G159</f>
        <v>2003.9504741945855</v>
      </c>
      <c r="H79" t="str">
        <f>'Your trace dil results'!H159</f>
        <v>Quant</v>
      </c>
      <c r="I79" s="206">
        <f>'Your trace dil results'!I159</f>
        <v>5013.8840864348522</v>
      </c>
      <c r="J79" s="198">
        <f>'Your trace dil results'!L159</f>
        <v>324239186.72468394</v>
      </c>
      <c r="K79" s="197">
        <f>'Your trace dil results'!N159</f>
        <v>1345452.3483742445</v>
      </c>
      <c r="L79" s="197">
        <f>'Your trace dil results'!O159</f>
        <v>1692536.5705047469</v>
      </c>
      <c r="M79" s="206">
        <f>'Your trace dil results'!P159</f>
        <v>2551028.9536497071</v>
      </c>
      <c r="N79" s="198">
        <f>'Your trace dil results'!V159</f>
        <v>590764599.7925638</v>
      </c>
      <c r="O79" s="206">
        <f>'Your trace dil results'!W159</f>
        <v>4404.6831422796986</v>
      </c>
      <c r="P79" s="197">
        <f>'Your trace dil results'!X159</f>
        <v>4560.9912792668765</v>
      </c>
      <c r="Q79" s="198">
        <f>'Your trace dil results'!Y159</f>
        <v>2673269.9325755769</v>
      </c>
      <c r="R79" s="198">
        <f>'Your trace dil results'!Z159</f>
        <v>17839167.121280201</v>
      </c>
      <c r="S79" s="206">
        <f>'Your trace dil results'!AA159</f>
        <v>304400.07703015755</v>
      </c>
      <c r="T79" s="207">
        <f>'Your trace dil results'!AB159</f>
        <v>209.61321960075364</v>
      </c>
      <c r="U79" s="206">
        <f>'Your trace dil results'!AC159</f>
        <v>101981.03963176245</v>
      </c>
      <c r="V79" s="206">
        <f>'Your trace dil results'!AD159</f>
        <v>379.347824765035</v>
      </c>
      <c r="W79" s="206">
        <f>'Your trace dil results'!AE159</f>
        <v>6554.9220010904892</v>
      </c>
      <c r="X79" t="str">
        <f>'Your trace dil results'!AF159</f>
        <v>Q %RSD</v>
      </c>
      <c r="Y79" s="215">
        <f>'Your trace dil results'!AG159</f>
        <v>0.25</v>
      </c>
      <c r="Z79" s="219">
        <f>'Your trace dil results'!AJ159</f>
        <v>0.27</v>
      </c>
      <c r="AA79" s="3">
        <f>'Your trace dil results'!AL159</f>
        <v>0.12</v>
      </c>
      <c r="AB79" s="3">
        <f>'Your trace dil results'!AM159</f>
        <v>7.08</v>
      </c>
      <c r="AC79" s="215">
        <f>'Your trace dil results'!AN159</f>
        <v>2.04</v>
      </c>
      <c r="AD79" s="219">
        <f>'Your trace dil results'!AT159</f>
        <v>0.17</v>
      </c>
      <c r="AE79" s="215">
        <f>'Your trace dil results'!AU159</f>
        <v>4.46</v>
      </c>
      <c r="AF79" s="3">
        <f>'Your trace dil results'!AV159</f>
        <v>0.14000000000000001</v>
      </c>
      <c r="AG79" s="219">
        <f>'Your trace dil results'!AW159</f>
        <v>0.26</v>
      </c>
      <c r="AH79" s="219">
        <f>'Your trace dil results'!AX159</f>
        <v>1.72</v>
      </c>
      <c r="AI79" s="215">
        <f>'Your trace dil results'!AY159</f>
        <v>1.1000000000000001</v>
      </c>
      <c r="AJ79" s="217">
        <f>'Your trace dil results'!AZ159</f>
        <v>5.76</v>
      </c>
      <c r="AK79" s="215">
        <f>'Your trace dil results'!BA159</f>
        <v>0.7</v>
      </c>
      <c r="AL79" s="215">
        <f>'Your trace dil results'!BB159</f>
        <v>1.2</v>
      </c>
      <c r="AM79" s="215">
        <f>'Your trace dil results'!BC159</f>
        <v>0.75</v>
      </c>
    </row>
    <row r="80" spans="1:39">
      <c r="A80" s="136" t="str">
        <f>'Your trace dil results'!A160</f>
        <v>056SMPL.D#</v>
      </c>
      <c r="B80" t="str">
        <f>'Your trace dil results'!B160</f>
        <v>9S</v>
      </c>
      <c r="C80">
        <f>'Your trace dil results'!C160</f>
        <v>0</v>
      </c>
      <c r="D80" s="121">
        <f>'Your trace dil results'!D160</f>
        <v>44163</v>
      </c>
      <c r="E80" s="122">
        <f>'Your trace dil results'!E160</f>
        <v>0.72291666666666676</v>
      </c>
      <c r="F80">
        <f>'Your trace dil results'!F160</f>
        <v>2409</v>
      </c>
      <c r="G80" s="197">
        <f>'Your trace dil results'!G160</f>
        <v>2020.0882297344172</v>
      </c>
      <c r="H80" t="str">
        <f>'Your trace dil results'!H160</f>
        <v>Quant</v>
      </c>
      <c r="I80" s="206">
        <f>'Your trace dil results'!I160</f>
        <v>3547.2749314136368</v>
      </c>
      <c r="J80" s="198">
        <f>'Your trace dil results'!L160</f>
        <v>126477724.06367186</v>
      </c>
      <c r="K80" s="197">
        <f>'Your trace dil results'!N160</f>
        <v>369474.13721842493</v>
      </c>
      <c r="L80" s="197">
        <f>'Your trace dil results'!O160</f>
        <v>232714.16406540485</v>
      </c>
      <c r="M80" s="206">
        <f>'Your trace dil results'!P160</f>
        <v>148476.48488547967</v>
      </c>
      <c r="N80" s="198">
        <f>'Your trace dil results'!V160</f>
        <v>235138269.94108614</v>
      </c>
      <c r="O80" s="206">
        <f>'Your trace dil results'!W160</f>
        <v>19206.998888314836</v>
      </c>
      <c r="P80" s="197">
        <f>'Your trace dil results'!X160</f>
        <v>19647.378122396942</v>
      </c>
      <c r="Q80" s="198">
        <f>'Your trace dil results'!Y160</f>
        <v>1624756.9631753915</v>
      </c>
      <c r="R80" s="198">
        <f>'Your trace dil results'!Z160</f>
        <v>7540989.3615985792</v>
      </c>
      <c r="S80" s="206">
        <f>'Your trace dil results'!AA160</f>
        <v>40159.354007120208</v>
      </c>
      <c r="T80" s="206">
        <f>'Your trace dil results'!AB160</f>
        <v>679.15366283671108</v>
      </c>
      <c r="U80" s="206">
        <f>'Your trace dil results'!AC160</f>
        <v>123710.20318893572</v>
      </c>
      <c r="V80" s="207">
        <f>'Your trace dil results'!AD160</f>
        <v>42.623861647396204</v>
      </c>
      <c r="W80" s="206">
        <f>'Your trace dil results'!AE160</f>
        <v>218.57354645726394</v>
      </c>
      <c r="X80" t="str">
        <f>'Your trace dil results'!AF160</f>
        <v>Q %RSD</v>
      </c>
      <c r="Y80" s="215">
        <f>'Your trace dil results'!AG160</f>
        <v>0.67</v>
      </c>
      <c r="Z80" s="219">
        <f>'Your trace dil results'!AJ160</f>
        <v>0.89</v>
      </c>
      <c r="AA80" s="3">
        <f>'Your trace dil results'!AL160</f>
        <v>0.48</v>
      </c>
      <c r="AB80" s="3">
        <f>'Your trace dil results'!AM160</f>
        <v>9.49</v>
      </c>
      <c r="AC80" s="215">
        <f>'Your trace dil results'!AN160</f>
        <v>3.7</v>
      </c>
      <c r="AD80" s="219">
        <f>'Your trace dil results'!AT160</f>
        <v>0.67</v>
      </c>
      <c r="AE80" s="215">
        <f>'Your trace dil results'!AU160</f>
        <v>2.4</v>
      </c>
      <c r="AF80" s="3">
        <f>'Your trace dil results'!AV160</f>
        <v>0.87</v>
      </c>
      <c r="AG80" s="219">
        <f>'Your trace dil results'!AW160</f>
        <v>0.48</v>
      </c>
      <c r="AH80" s="219">
        <f>'Your trace dil results'!AX160</f>
        <v>2.87</v>
      </c>
      <c r="AI80" s="215">
        <f>'Your trace dil results'!AY160</f>
        <v>0.71</v>
      </c>
      <c r="AJ80" s="215">
        <f>'Your trace dil results'!AZ160</f>
        <v>1.22</v>
      </c>
      <c r="AK80" s="215">
        <f>'Your trace dil results'!BA160</f>
        <v>0.68</v>
      </c>
      <c r="AL80" s="217">
        <f>'Your trace dil results'!BB160</f>
        <v>6.68</v>
      </c>
      <c r="AM80" s="215">
        <f>'Your trace dil results'!BC160</f>
        <v>0.54</v>
      </c>
    </row>
    <row r="81" spans="1:39" ht="16.2" thickBot="1">
      <c r="A81" s="136" t="str">
        <f>'Your trace dil results'!A161</f>
        <v>031SMPL.D#</v>
      </c>
      <c r="B81" t="str">
        <f>'Your trace dil results'!B161</f>
        <v>9W</v>
      </c>
      <c r="C81">
        <f>'Your trace dil results'!C161</f>
        <v>0</v>
      </c>
      <c r="D81" s="121">
        <f>'Your trace dil results'!D161</f>
        <v>44163</v>
      </c>
      <c r="E81" s="122">
        <f>'Your trace dil results'!E161</f>
        <v>0.62708333333333333</v>
      </c>
      <c r="F81">
        <f>'Your trace dil results'!F161</f>
        <v>2109</v>
      </c>
      <c r="G81" s="197">
        <f>'Your trace dil results'!G161</f>
        <v>2002.288649764118</v>
      </c>
      <c r="H81" t="str">
        <f>'Your trace dil results'!H161</f>
        <v>Quant</v>
      </c>
      <c r="I81" s="208">
        <f>'Your trace dil results'!I161</f>
        <v>3970.5383924822463</v>
      </c>
      <c r="J81" s="198">
        <f>'Your trace dil results'!L161</f>
        <v>120717982.69427867</v>
      </c>
      <c r="K81" s="197">
        <f>'Your trace dil results'!N161</f>
        <v>14682.782668720278</v>
      </c>
      <c r="L81" s="197">
        <f>'Your trace dil results'!O161</f>
        <v>116292.92477829997</v>
      </c>
      <c r="M81" s="208">
        <f>'Your trace dil results'!P161</f>
        <v>100174.50114769883</v>
      </c>
      <c r="N81" s="198">
        <f>'Your trace dil results'!V161</f>
        <v>214845572.11968985</v>
      </c>
      <c r="O81" s="208">
        <f>'Your trace dil results'!W161</f>
        <v>438.70144316331823</v>
      </c>
      <c r="P81" s="197">
        <f>'Your trace dil results'!X161</f>
        <v>418.47832780070064</v>
      </c>
      <c r="Q81" s="198">
        <f>'Your trace dil results'!Y161</f>
        <v>1418421.2794929012</v>
      </c>
      <c r="R81" s="198">
        <f>'Your trace dil results'!Z161</f>
        <v>2072368.7525058622</v>
      </c>
      <c r="S81" s="208">
        <f>'Your trace dil results'!AA161</f>
        <v>32336.961693690504</v>
      </c>
      <c r="T81" s="211">
        <f>'Your trace dil results'!AB161</f>
        <v>27.831812231721237</v>
      </c>
      <c r="U81" s="208">
        <f>'Your trace dil results'!AC161</f>
        <v>109725.41800707366</v>
      </c>
      <c r="V81" s="211">
        <f>'Your trace dil results'!AD161</f>
        <v>-1.2013731898584707</v>
      </c>
      <c r="W81" s="208">
        <f>'Your trace dil results'!AE161</f>
        <v>172.19682387971412</v>
      </c>
      <c r="X81" t="str">
        <f>'Your trace dil results'!AF161</f>
        <v>Q %RSD</v>
      </c>
      <c r="Y81" s="218">
        <f>'Your trace dil results'!AG161</f>
        <v>0.62</v>
      </c>
      <c r="Z81" s="219">
        <f>'Your trace dil results'!AJ161</f>
        <v>0.53</v>
      </c>
      <c r="AA81" s="3">
        <f>'Your trace dil results'!AL161</f>
        <v>1.92</v>
      </c>
      <c r="AB81" s="3">
        <f>'Your trace dil results'!AM161</f>
        <v>9.77</v>
      </c>
      <c r="AC81" s="218">
        <f>'Your trace dil results'!AN161</f>
        <v>6.97</v>
      </c>
      <c r="AD81" s="219">
        <f>'Your trace dil results'!AT161</f>
        <v>0.52</v>
      </c>
      <c r="AE81" s="218">
        <f>'Your trace dil results'!AU161</f>
        <v>4.05</v>
      </c>
      <c r="AF81" s="3">
        <f>'Your trace dil results'!AV161</f>
        <v>2.31</v>
      </c>
      <c r="AG81" s="219">
        <f>'Your trace dil results'!AW161</f>
        <v>0.43</v>
      </c>
      <c r="AH81" s="219">
        <f>'Your trace dil results'!AX161</f>
        <v>2.77</v>
      </c>
      <c r="AI81" s="218">
        <f>'Your trace dil results'!AY161</f>
        <v>0.76</v>
      </c>
      <c r="AJ81" s="220">
        <f>'Your trace dil results'!AZ161</f>
        <v>14.45</v>
      </c>
      <c r="AK81" s="218">
        <f>'Your trace dil results'!BA161</f>
        <v>0.32</v>
      </c>
      <c r="AL81" s="220" t="str">
        <f>'Your trace dil results'!BB161</f>
        <v>&gt;100</v>
      </c>
      <c r="AM81" s="218">
        <f>'Your trace dil results'!BC161</f>
        <v>1.76</v>
      </c>
    </row>
    <row r="83" spans="1:39">
      <c r="C83" s="173" t="s">
        <v>603</v>
      </c>
      <c r="D83" s="174" t="s">
        <v>615</v>
      </c>
    </row>
    <row r="84" spans="1:39">
      <c r="A84" s="2" t="s">
        <v>616</v>
      </c>
    </row>
    <row r="85" spans="1:39" ht="16.2" thickBot="1">
      <c r="A85" t="s">
        <v>167</v>
      </c>
      <c r="B85" s="175" t="str">
        <f>I43</f>
        <v>Li/7[#3]</v>
      </c>
      <c r="C85" s="175" t="str">
        <f>J2</f>
        <v>Mg/26[#3]</v>
      </c>
      <c r="D85" s="175" t="str">
        <f>K2</f>
        <v>Al/27[#3]</v>
      </c>
      <c r="E85" s="175" t="str">
        <f>L2</f>
        <v>Si/28[#2]</v>
      </c>
      <c r="F85" s="175" t="str">
        <f>M43</f>
        <v>K/39[#1]</v>
      </c>
      <c r="G85" s="175" t="str">
        <f>N2</f>
        <v>Ca/44[#3]</v>
      </c>
      <c r="H85" s="175" t="str">
        <f>O43</f>
        <v>V/51[#1]</v>
      </c>
      <c r="I85" s="175" t="str">
        <f>Q2</f>
        <v>Mn/55[#3]</v>
      </c>
      <c r="J85" s="175" t="str">
        <f>R2</f>
        <v>Fe/56[#2]</v>
      </c>
      <c r="K85" s="175" t="str">
        <f>S43</f>
        <v>Sr/88[#3]</v>
      </c>
      <c r="L85" s="175" t="str">
        <f t="shared" ref="L85:O100" si="0">T43</f>
        <v>Mo/95[#3]</v>
      </c>
      <c r="M85" s="175" t="str">
        <f t="shared" si="0"/>
        <v>Ba/137[#3]</v>
      </c>
      <c r="N85" s="175" t="str">
        <f t="shared" si="0"/>
        <v>Th/232[#3]</v>
      </c>
      <c r="O85" s="175" t="str">
        <f t="shared" si="0"/>
        <v>U/238[#3]</v>
      </c>
      <c r="Q85" s="175" t="str">
        <f>Y43</f>
        <v>Li/7[#3]3</v>
      </c>
      <c r="R85" s="175" t="str">
        <f t="shared" ref="R85:T86" si="1">Z2</f>
        <v>Mg/26[#3]6</v>
      </c>
      <c r="S85" s="175" t="str">
        <f t="shared" si="1"/>
        <v>Al/27[#3]8</v>
      </c>
      <c r="T85" s="175" t="str">
        <f t="shared" si="1"/>
        <v>Si/28[#2]9</v>
      </c>
      <c r="U85" s="175" t="str">
        <f>AC43</f>
        <v>K/39[#1]10</v>
      </c>
      <c r="V85" s="175" t="str">
        <f>AD2</f>
        <v>Ca/44[#3]16</v>
      </c>
      <c r="W85" s="175" t="str">
        <f>AE43</f>
        <v>V/51[#1]17</v>
      </c>
      <c r="X85" s="175" t="str">
        <f>AG2</f>
        <v>Mn/55[#3]19</v>
      </c>
      <c r="Y85" s="175" t="str">
        <f>AH2</f>
        <v>Fe/56[#2]20</v>
      </c>
      <c r="Z85" s="175" t="str">
        <f t="shared" ref="Z85:AD86" si="2">AI43</f>
        <v>Sr/88[#3]21</v>
      </c>
      <c r="AA85" s="175" t="str">
        <f t="shared" si="2"/>
        <v>Mo/95[#3]22</v>
      </c>
      <c r="AB85" s="175" t="str">
        <f t="shared" si="2"/>
        <v>Ba/137[#3]23</v>
      </c>
      <c r="AC85" s="175" t="str">
        <f t="shared" si="2"/>
        <v>Th/232[#3]24</v>
      </c>
      <c r="AD85" s="175" t="str">
        <f t="shared" si="2"/>
        <v>U/238[#3]25</v>
      </c>
    </row>
    <row r="86" spans="1:39">
      <c r="A86" t="s">
        <v>287</v>
      </c>
      <c r="B86" s="205">
        <f t="shared" ref="B86:B123" si="3">I44</f>
        <v>1672.4688272745666</v>
      </c>
      <c r="C86" s="205">
        <f t="shared" ref="C86:C123" si="4">J3</f>
        <v>115385341.30434701</v>
      </c>
      <c r="D86" s="205">
        <f t="shared" ref="D86:E86" si="5">K3</f>
        <v>4443733.0405445751</v>
      </c>
      <c r="E86" s="205">
        <f t="shared" si="5"/>
        <v>3392887.9944786881</v>
      </c>
      <c r="F86" s="205">
        <f t="shared" ref="F86:F123" si="6">M44</f>
        <v>2981235.0276893284</v>
      </c>
      <c r="G86" s="205">
        <f t="shared" ref="G86:G123" si="7">N3</f>
        <v>226458704.45614403</v>
      </c>
      <c r="H86" s="205">
        <f t="shared" ref="H86:H123" si="8">O44</f>
        <v>12735.626828813185</v>
      </c>
      <c r="I86" s="205">
        <f t="shared" ref="I86:J86" si="9">Q3</f>
        <v>5154410.9212426292</v>
      </c>
      <c r="J86" s="210">
        <f t="shared" si="9"/>
        <v>41402975.409206867</v>
      </c>
      <c r="K86" s="205">
        <f t="shared" ref="K86:K123" si="10">S44</f>
        <v>183420.38449710727</v>
      </c>
      <c r="L86" s="205">
        <f t="shared" si="0"/>
        <v>2166.525050486779</v>
      </c>
      <c r="M86" s="205">
        <f t="shared" si="0"/>
        <v>43672.47803720332</v>
      </c>
      <c r="N86" s="205">
        <f t="shared" si="0"/>
        <v>1741.2665586827818</v>
      </c>
      <c r="O86" s="205">
        <f t="shared" si="0"/>
        <v>1558.0071045515417</v>
      </c>
      <c r="P86" t="s">
        <v>309</v>
      </c>
      <c r="Q86" s="213">
        <f>Y44</f>
        <v>0.92</v>
      </c>
      <c r="R86" s="213">
        <f t="shared" si="1"/>
        <v>1.32</v>
      </c>
      <c r="S86" s="213">
        <f t="shared" si="1"/>
        <v>1.25</v>
      </c>
      <c r="T86" s="213">
        <f t="shared" si="1"/>
        <v>6.21</v>
      </c>
      <c r="U86" s="213">
        <f>AC44</f>
        <v>2.76</v>
      </c>
      <c r="V86" s="213">
        <f>AD3</f>
        <v>1.18</v>
      </c>
      <c r="W86" s="213">
        <f>AE44</f>
        <v>4.1500000000000004</v>
      </c>
      <c r="X86" s="213">
        <f>AG3</f>
        <v>0.79</v>
      </c>
      <c r="Y86" s="214">
        <f>AH3</f>
        <v>2.5</v>
      </c>
      <c r="Z86" s="213">
        <f t="shared" si="2"/>
        <v>0.27</v>
      </c>
      <c r="AA86" s="213">
        <f t="shared" si="2"/>
        <v>1.2</v>
      </c>
      <c r="AB86" s="213">
        <f t="shared" si="2"/>
        <v>1.04</v>
      </c>
      <c r="AC86" s="213">
        <f t="shared" si="2"/>
        <v>2.14</v>
      </c>
      <c r="AD86" s="213">
        <f t="shared" si="2"/>
        <v>2.0699999999999998</v>
      </c>
    </row>
    <row r="87" spans="1:39">
      <c r="A87" t="s">
        <v>243</v>
      </c>
      <c r="B87" s="206">
        <f t="shared" si="3"/>
        <v>1283.6266667158202</v>
      </c>
      <c r="C87" s="206">
        <f t="shared" si="4"/>
        <v>104818483.05629383</v>
      </c>
      <c r="D87" s="206">
        <f t="shared" ref="D87:E87" si="11">K4</f>
        <v>1293099.1971625572</v>
      </c>
      <c r="E87" s="206">
        <f t="shared" si="11"/>
        <v>1125227.4293277191</v>
      </c>
      <c r="F87" s="206">
        <f t="shared" si="6"/>
        <v>1755822.3427584257</v>
      </c>
      <c r="G87" s="206">
        <f t="shared" si="7"/>
        <v>206839103.31534037</v>
      </c>
      <c r="H87" s="206">
        <f t="shared" si="8"/>
        <v>3295.0145639639723</v>
      </c>
      <c r="I87" s="206">
        <f t="shared" ref="I87:J87" si="12">Q4</f>
        <v>5036153.0350451423</v>
      </c>
      <c r="J87" s="206">
        <f t="shared" si="12"/>
        <v>33874414.21478834</v>
      </c>
      <c r="K87" s="206">
        <f t="shared" si="10"/>
        <v>160132.32312111522</v>
      </c>
      <c r="L87" s="207">
        <f t="shared" si="0"/>
        <v>127.36857051149232</v>
      </c>
      <c r="M87" s="206">
        <f t="shared" si="0"/>
        <v>21787.274175299175</v>
      </c>
      <c r="N87" s="206">
        <f t="shared" si="0"/>
        <v>494.97704637799455</v>
      </c>
      <c r="O87" s="206">
        <f t="shared" si="0"/>
        <v>879.153791579325</v>
      </c>
      <c r="P87" t="s">
        <v>309</v>
      </c>
      <c r="Q87" s="215">
        <f t="shared" ref="Q87:Q123" si="13">Y45</f>
        <v>1.86</v>
      </c>
      <c r="R87" s="215">
        <f t="shared" ref="R87:T87" si="14">Z4</f>
        <v>0.88</v>
      </c>
      <c r="S87" s="215">
        <f t="shared" si="14"/>
        <v>0.53</v>
      </c>
      <c r="T87" s="215">
        <f t="shared" si="14"/>
        <v>6.53</v>
      </c>
      <c r="U87" s="215">
        <f t="shared" ref="U87:U123" si="15">AC45</f>
        <v>2.5099999999999998</v>
      </c>
      <c r="V87" s="215">
        <f t="shared" ref="V87:V123" si="16">AD4</f>
        <v>0.28000000000000003</v>
      </c>
      <c r="W87" s="215">
        <f t="shared" ref="W87:W123" si="17">AE45</f>
        <v>2.31</v>
      </c>
      <c r="X87" s="215">
        <f t="shared" ref="X87:Y87" si="18">AG4</f>
        <v>0.9</v>
      </c>
      <c r="Y87" s="215">
        <f t="shared" si="18"/>
        <v>1.6</v>
      </c>
      <c r="Z87" s="215">
        <f t="shared" ref="Z87:AD87" si="19">AI45</f>
        <v>0.28999999999999998</v>
      </c>
      <c r="AA87" s="217">
        <f t="shared" si="19"/>
        <v>4.4400000000000004</v>
      </c>
      <c r="AB87" s="215">
        <f t="shared" si="19"/>
        <v>2.02</v>
      </c>
      <c r="AC87" s="215">
        <f t="shared" si="19"/>
        <v>0.37</v>
      </c>
      <c r="AD87" s="215">
        <f t="shared" si="19"/>
        <v>0.57999999999999996</v>
      </c>
    </row>
    <row r="88" spans="1:39">
      <c r="A88" t="s">
        <v>289</v>
      </c>
      <c r="B88" s="206">
        <f t="shared" si="3"/>
        <v>3297.6534311841529</v>
      </c>
      <c r="C88" s="206">
        <f t="shared" si="4"/>
        <v>102992455.88616404</v>
      </c>
      <c r="D88" s="206">
        <f t="shared" ref="D88:E88" si="20">K5</f>
        <v>10837925.880917186</v>
      </c>
      <c r="E88" s="206">
        <f t="shared" si="20"/>
        <v>8437984.5786517691</v>
      </c>
      <c r="F88" s="206">
        <f t="shared" si="6"/>
        <v>7924811.4734790921</v>
      </c>
      <c r="G88" s="206">
        <f t="shared" si="7"/>
        <v>227773323.59524024</v>
      </c>
      <c r="H88" s="206">
        <f t="shared" si="8"/>
        <v>27433.584573675722</v>
      </c>
      <c r="I88" s="206">
        <f t="shared" ref="I88:J88" si="21">Q5</f>
        <v>5877243.1891323896</v>
      </c>
      <c r="J88" s="209">
        <f t="shared" si="21"/>
        <v>63516034.465315841</v>
      </c>
      <c r="K88" s="206">
        <f t="shared" si="10"/>
        <v>219308.01137960385</v>
      </c>
      <c r="L88" s="206">
        <f t="shared" si="0"/>
        <v>1051.5537981534851</v>
      </c>
      <c r="M88" s="206">
        <f t="shared" si="0"/>
        <v>120157.49378060164</v>
      </c>
      <c r="N88" s="206">
        <f t="shared" si="0"/>
        <v>5060.9541087600892</v>
      </c>
      <c r="O88" s="206">
        <f t="shared" si="0"/>
        <v>1398.3898198133531</v>
      </c>
      <c r="P88" t="s">
        <v>309</v>
      </c>
      <c r="Q88" s="215">
        <f t="shared" si="13"/>
        <v>2.27</v>
      </c>
      <c r="R88" s="215">
        <f t="shared" ref="R88:T88" si="22">Z5</f>
        <v>0.6</v>
      </c>
      <c r="S88" s="215">
        <f t="shared" si="22"/>
        <v>0.12</v>
      </c>
      <c r="T88" s="215">
        <f t="shared" si="22"/>
        <v>5.49</v>
      </c>
      <c r="U88" s="215">
        <f t="shared" si="15"/>
        <v>1.43</v>
      </c>
      <c r="V88" s="215">
        <f t="shared" si="16"/>
        <v>0.2</v>
      </c>
      <c r="W88" s="215">
        <f t="shared" si="17"/>
        <v>2.62</v>
      </c>
      <c r="X88" s="215">
        <f t="shared" ref="X88:Y88" si="23">AG5</f>
        <v>0.4</v>
      </c>
      <c r="Y88" s="216">
        <f t="shared" si="23"/>
        <v>3.95</v>
      </c>
      <c r="Z88" s="215">
        <f t="shared" ref="Z88:AD88" si="24">AI46</f>
        <v>0.42</v>
      </c>
      <c r="AA88" s="215">
        <f t="shared" si="24"/>
        <v>2.12</v>
      </c>
      <c r="AB88" s="215">
        <f t="shared" si="24"/>
        <v>0.75</v>
      </c>
      <c r="AC88" s="215">
        <f t="shared" si="24"/>
        <v>1.03</v>
      </c>
      <c r="AD88" s="215">
        <f t="shared" si="24"/>
        <v>1.06</v>
      </c>
    </row>
    <row r="89" spans="1:39">
      <c r="A89" t="s">
        <v>245</v>
      </c>
      <c r="B89" s="206">
        <f t="shared" si="3"/>
        <v>2118.6002482222661</v>
      </c>
      <c r="C89" s="206">
        <f t="shared" si="4"/>
        <v>94212565.684539497</v>
      </c>
      <c r="D89" s="206">
        <f t="shared" ref="D89:E89" si="25">K6</f>
        <v>3185990.8387208306</v>
      </c>
      <c r="E89" s="206">
        <f t="shared" si="25"/>
        <v>2560779.7999161528</v>
      </c>
      <c r="F89" s="206">
        <f t="shared" si="6"/>
        <v>3990755.3062798707</v>
      </c>
      <c r="G89" s="206">
        <f t="shared" si="7"/>
        <v>203311108.48347607</v>
      </c>
      <c r="H89" s="206">
        <f t="shared" si="8"/>
        <v>2487.2325494769721</v>
      </c>
      <c r="I89" s="206">
        <f t="shared" ref="I89:J89" si="26">Q6</f>
        <v>5304108.6876035957</v>
      </c>
      <c r="J89" s="209">
        <f t="shared" si="26"/>
        <v>44266195.103338726</v>
      </c>
      <c r="K89" s="206">
        <f t="shared" si="10"/>
        <v>186822.02188869077</v>
      </c>
      <c r="L89" s="207">
        <f t="shared" si="0"/>
        <v>120.73743350083883</v>
      </c>
      <c r="M89" s="206">
        <f t="shared" si="0"/>
        <v>35682.778374261638</v>
      </c>
      <c r="N89" s="206">
        <f t="shared" si="0"/>
        <v>936.6988194241751</v>
      </c>
      <c r="O89" s="206">
        <f t="shared" si="0"/>
        <v>426.61940482286104</v>
      </c>
      <c r="P89" t="s">
        <v>309</v>
      </c>
      <c r="Q89" s="215">
        <f t="shared" si="13"/>
        <v>2.04</v>
      </c>
      <c r="R89" s="215">
        <f t="shared" ref="R89:T89" si="27">Z6</f>
        <v>1.1100000000000001</v>
      </c>
      <c r="S89" s="215">
        <f t="shared" si="27"/>
        <v>0.83</v>
      </c>
      <c r="T89" s="215">
        <f t="shared" si="27"/>
        <v>5.15</v>
      </c>
      <c r="U89" s="215">
        <f t="shared" si="15"/>
        <v>1.68</v>
      </c>
      <c r="V89" s="215">
        <f t="shared" si="16"/>
        <v>1.18</v>
      </c>
      <c r="W89" s="215">
        <f t="shared" si="17"/>
        <v>4.46</v>
      </c>
      <c r="X89" s="215">
        <f t="shared" ref="X89:Y89" si="28">AG6</f>
        <v>0.7</v>
      </c>
      <c r="Y89" s="216">
        <f t="shared" si="28"/>
        <v>1.66</v>
      </c>
      <c r="Z89" s="215">
        <f t="shared" ref="Z89:AD89" si="29">AI47</f>
        <v>0.5</v>
      </c>
      <c r="AA89" s="217">
        <f t="shared" si="29"/>
        <v>9.07</v>
      </c>
      <c r="AB89" s="215">
        <f t="shared" si="29"/>
        <v>0.83</v>
      </c>
      <c r="AC89" s="215">
        <f t="shared" si="29"/>
        <v>2.25</v>
      </c>
      <c r="AD89" s="215">
        <f t="shared" si="29"/>
        <v>2.5299999999999998</v>
      </c>
    </row>
    <row r="90" spans="1:39">
      <c r="A90" t="s">
        <v>291</v>
      </c>
      <c r="B90" s="206">
        <f t="shared" si="3"/>
        <v>3840.0394122727366</v>
      </c>
      <c r="C90" s="206">
        <f t="shared" si="4"/>
        <v>100266078.13390033</v>
      </c>
      <c r="D90" s="206">
        <f t="shared" ref="D90:E90" si="30">K7</f>
        <v>16950597.438407283</v>
      </c>
      <c r="E90" s="206">
        <f t="shared" si="30"/>
        <v>13049364.529732628</v>
      </c>
      <c r="F90" s="206">
        <f t="shared" si="6"/>
        <v>12105038.168160744</v>
      </c>
      <c r="G90" s="206">
        <f t="shared" si="7"/>
        <v>258671307.9057771</v>
      </c>
      <c r="H90" s="206">
        <f t="shared" si="8"/>
        <v>35515.857475010758</v>
      </c>
      <c r="I90" s="209">
        <f t="shared" ref="I90:J90" si="31">Q7</f>
        <v>8054029.4542444022</v>
      </c>
      <c r="J90" s="209">
        <f t="shared" si="31"/>
        <v>52429056.387818053</v>
      </c>
      <c r="K90" s="206">
        <f t="shared" si="10"/>
        <v>218143.08398356862</v>
      </c>
      <c r="L90" s="206">
        <f t="shared" si="0"/>
        <v>4192.5938914380995</v>
      </c>
      <c r="M90" s="206">
        <f t="shared" si="0"/>
        <v>200515.36002530041</v>
      </c>
      <c r="N90" s="206">
        <f t="shared" si="0"/>
        <v>23056.261677234845</v>
      </c>
      <c r="O90" s="206">
        <f t="shared" si="0"/>
        <v>4905.7154515680395</v>
      </c>
      <c r="P90" t="s">
        <v>309</v>
      </c>
      <c r="Q90" s="215">
        <f t="shared" si="13"/>
        <v>0.87</v>
      </c>
      <c r="R90" s="215">
        <f t="shared" ref="R90:T90" si="32">Z7</f>
        <v>10.87</v>
      </c>
      <c r="S90" s="215">
        <f t="shared" si="32"/>
        <v>10.97</v>
      </c>
      <c r="T90" s="215">
        <f t="shared" si="32"/>
        <v>8</v>
      </c>
      <c r="U90" s="215">
        <f t="shared" si="15"/>
        <v>2.27</v>
      </c>
      <c r="V90" s="215">
        <f t="shared" si="16"/>
        <v>11.12</v>
      </c>
      <c r="W90" s="215">
        <f t="shared" si="17"/>
        <v>2.75</v>
      </c>
      <c r="X90" s="216">
        <f t="shared" ref="X90:Y90" si="33">AG7</f>
        <v>10.53</v>
      </c>
      <c r="Y90" s="216">
        <f t="shared" si="33"/>
        <v>0.88</v>
      </c>
      <c r="Z90" s="215">
        <f t="shared" ref="Z90:AD90" si="34">AI48</f>
        <v>0.92</v>
      </c>
      <c r="AA90" s="215">
        <f t="shared" si="34"/>
        <v>2.1</v>
      </c>
      <c r="AB90" s="215">
        <f t="shared" si="34"/>
        <v>0.26</v>
      </c>
      <c r="AC90" s="215">
        <f t="shared" si="34"/>
        <v>0.27</v>
      </c>
      <c r="AD90" s="215">
        <f t="shared" si="34"/>
        <v>0.45</v>
      </c>
    </row>
    <row r="91" spans="1:39">
      <c r="A91" t="s">
        <v>247</v>
      </c>
      <c r="B91" s="206">
        <f t="shared" si="3"/>
        <v>1960.42461969087</v>
      </c>
      <c r="C91" s="206">
        <f t="shared" si="4"/>
        <v>87103366.036875248</v>
      </c>
      <c r="D91" s="206">
        <f t="shared" ref="D91:E91" si="35">K8</f>
        <v>5040558.9968281668</v>
      </c>
      <c r="E91" s="206">
        <f t="shared" si="35"/>
        <v>3274600.9147226345</v>
      </c>
      <c r="F91" s="206">
        <f t="shared" si="6"/>
        <v>5881474.2500180965</v>
      </c>
      <c r="G91" s="206">
        <f t="shared" si="7"/>
        <v>206087190.68616796</v>
      </c>
      <c r="H91" s="206">
        <f t="shared" si="8"/>
        <v>2971.7977215593996</v>
      </c>
      <c r="I91" s="206">
        <f t="shared" ref="I91:J91" si="36">Q8</f>
        <v>6755993.9934177063</v>
      </c>
      <c r="J91" s="206">
        <f t="shared" si="36"/>
        <v>27591871.120943617</v>
      </c>
      <c r="K91" s="206">
        <f t="shared" si="10"/>
        <v>160733.57737442979</v>
      </c>
      <c r="L91" s="207">
        <f t="shared" si="0"/>
        <v>157.50728315210304</v>
      </c>
      <c r="M91" s="206">
        <f t="shared" si="0"/>
        <v>71739.958484036746</v>
      </c>
      <c r="N91" s="206">
        <f t="shared" si="0"/>
        <v>2220.3316759863887</v>
      </c>
      <c r="O91" s="206">
        <f t="shared" si="0"/>
        <v>1524.3739223130378</v>
      </c>
      <c r="P91" t="s">
        <v>309</v>
      </c>
      <c r="Q91" s="215">
        <f t="shared" si="13"/>
        <v>1.31</v>
      </c>
      <c r="R91" s="215">
        <f t="shared" ref="R91:T91" si="37">Z8</f>
        <v>0.25</v>
      </c>
      <c r="S91" s="215">
        <f t="shared" si="37"/>
        <v>0.37</v>
      </c>
      <c r="T91" s="215">
        <f t="shared" si="37"/>
        <v>23.25</v>
      </c>
      <c r="U91" s="215">
        <f>AC49</f>
        <v>1.27</v>
      </c>
      <c r="V91" s="215">
        <f t="shared" si="16"/>
        <v>0.79</v>
      </c>
      <c r="W91" s="215">
        <f t="shared" si="17"/>
        <v>2.64</v>
      </c>
      <c r="X91" s="215">
        <f t="shared" ref="X91:Y91" si="38">AG8</f>
        <v>0.19</v>
      </c>
      <c r="Y91" s="215">
        <f t="shared" si="38"/>
        <v>21.23</v>
      </c>
      <c r="Z91" s="215">
        <f t="shared" ref="Z91:AD91" si="39">AI49</f>
        <v>1.25</v>
      </c>
      <c r="AA91" s="217">
        <f t="shared" si="39"/>
        <v>1.88</v>
      </c>
      <c r="AB91" s="215">
        <f t="shared" si="39"/>
        <v>0.76</v>
      </c>
      <c r="AC91" s="215">
        <f t="shared" si="39"/>
        <v>0.22</v>
      </c>
      <c r="AD91" s="215">
        <f t="shared" si="39"/>
        <v>1.41</v>
      </c>
    </row>
    <row r="92" spans="1:39">
      <c r="A92" t="s">
        <v>293</v>
      </c>
      <c r="B92" s="206">
        <f t="shared" si="3"/>
        <v>4101.5297190522115</v>
      </c>
      <c r="C92" s="206">
        <f t="shared" si="4"/>
        <v>100451108.27978829</v>
      </c>
      <c r="D92" s="206">
        <f t="shared" ref="D92:E92" si="40">K9</f>
        <v>14513562.413789742</v>
      </c>
      <c r="E92" s="206">
        <f t="shared" si="40"/>
        <v>8418420.3038262278</v>
      </c>
      <c r="F92" s="206">
        <f t="shared" si="6"/>
        <v>10019912.081598055</v>
      </c>
      <c r="G92" s="206">
        <f t="shared" si="7"/>
        <v>212340502.72697565</v>
      </c>
      <c r="H92" s="206">
        <f t="shared" si="8"/>
        <v>41438.758960925741</v>
      </c>
      <c r="I92" s="206">
        <f t="shared" ref="I92:J92" si="41">Q9</f>
        <v>5489585.7834541509</v>
      </c>
      <c r="J92" s="209">
        <f t="shared" si="41"/>
        <v>61109736.479114704</v>
      </c>
      <c r="K92" s="206">
        <f t="shared" si="10"/>
        <v>216368.79983004049</v>
      </c>
      <c r="L92" s="206">
        <f t="shared" si="0"/>
        <v>2827.1114385994106</v>
      </c>
      <c r="M92" s="206">
        <f t="shared" si="0"/>
        <v>148191.45479505754</v>
      </c>
      <c r="N92" s="206">
        <f t="shared" si="0"/>
        <v>2500.4409300023317</v>
      </c>
      <c r="O92" s="206">
        <f t="shared" si="0"/>
        <v>723.31303354180363</v>
      </c>
      <c r="P92" t="s">
        <v>309</v>
      </c>
      <c r="Q92" s="215">
        <f t="shared" si="13"/>
        <v>1.78</v>
      </c>
      <c r="R92" s="215">
        <f t="shared" ref="R92:T92" si="42">Z9</f>
        <v>0.15</v>
      </c>
      <c r="S92" s="215">
        <f t="shared" si="42"/>
        <v>1.1200000000000001</v>
      </c>
      <c r="T92" s="215">
        <f t="shared" si="42"/>
        <v>4.51</v>
      </c>
      <c r="U92" s="215">
        <f t="shared" si="15"/>
        <v>1.17</v>
      </c>
      <c r="V92" s="215">
        <f t="shared" si="16"/>
        <v>0.36</v>
      </c>
      <c r="W92" s="215">
        <f t="shared" si="17"/>
        <v>0.96</v>
      </c>
      <c r="X92" s="215">
        <f t="shared" ref="X92:Y92" si="43">AG9</f>
        <v>0.26</v>
      </c>
      <c r="Y92" s="216">
        <f t="shared" si="43"/>
        <v>2.93</v>
      </c>
      <c r="Z92" s="215">
        <f t="shared" ref="Z92:AD92" si="44">AI50</f>
        <v>0.18</v>
      </c>
      <c r="AA92" s="215">
        <f t="shared" si="44"/>
        <v>3.11</v>
      </c>
      <c r="AB92" s="215">
        <f t="shared" si="44"/>
        <v>0.81</v>
      </c>
      <c r="AC92" s="215">
        <f t="shared" si="44"/>
        <v>0.32</v>
      </c>
      <c r="AD92" s="215">
        <f t="shared" si="44"/>
        <v>0.71</v>
      </c>
    </row>
    <row r="93" spans="1:39">
      <c r="A93" t="s">
        <v>249</v>
      </c>
      <c r="B93" s="206">
        <f t="shared" si="3"/>
        <v>3311.0378869259362</v>
      </c>
      <c r="C93" s="206">
        <f t="shared" si="4"/>
        <v>112401453.82818143</v>
      </c>
      <c r="D93" s="206">
        <f t="shared" ref="D93:E93" si="45">K10</f>
        <v>5093496.7408730071</v>
      </c>
      <c r="E93" s="206">
        <f t="shared" si="45"/>
        <v>4087325.5937520526</v>
      </c>
      <c r="F93" s="206">
        <f t="shared" si="6"/>
        <v>6916936.2906838674</v>
      </c>
      <c r="G93" s="206">
        <f t="shared" si="7"/>
        <v>230127393.10416248</v>
      </c>
      <c r="H93" s="206">
        <f t="shared" si="8"/>
        <v>11366.463395377781</v>
      </c>
      <c r="I93" s="206">
        <f t="shared" ref="I93:J93" si="46">Q10</f>
        <v>5946980.4376526512</v>
      </c>
      <c r="J93" s="209">
        <f t="shared" si="46"/>
        <v>57551423.590186939</v>
      </c>
      <c r="K93" s="206">
        <f t="shared" si="10"/>
        <v>225650.20107559566</v>
      </c>
      <c r="L93" s="207">
        <f t="shared" si="0"/>
        <v>438.4002545397916</v>
      </c>
      <c r="M93" s="206">
        <f t="shared" si="0"/>
        <v>50945.34485263902</v>
      </c>
      <c r="N93" s="206">
        <f t="shared" si="0"/>
        <v>509.86297702199022</v>
      </c>
      <c r="O93" s="206">
        <f t="shared" si="0"/>
        <v>270.08404284819477</v>
      </c>
      <c r="P93" t="s">
        <v>309</v>
      </c>
      <c r="Q93" s="215">
        <f t="shared" si="13"/>
        <v>0.66</v>
      </c>
      <c r="R93" s="215">
        <f t="shared" ref="R93:T93" si="47">Z10</f>
        <v>0.4</v>
      </c>
      <c r="S93" s="215">
        <f t="shared" si="47"/>
        <v>0.54</v>
      </c>
      <c r="T93" s="215">
        <f t="shared" si="47"/>
        <v>5.0999999999999996</v>
      </c>
      <c r="U93" s="215">
        <f t="shared" si="15"/>
        <v>2.02</v>
      </c>
      <c r="V93" s="215">
        <f t="shared" si="16"/>
        <v>0.24</v>
      </c>
      <c r="W93" s="215">
        <f t="shared" si="17"/>
        <v>4.55</v>
      </c>
      <c r="X93" s="215">
        <f t="shared" ref="X93:Y93" si="48">AG10</f>
        <v>0.37</v>
      </c>
      <c r="Y93" s="216">
        <f t="shared" si="48"/>
        <v>2.59</v>
      </c>
      <c r="Z93" s="215">
        <f t="shared" ref="Z93:AD93" si="49">AI51</f>
        <v>0.05</v>
      </c>
      <c r="AA93" s="217">
        <f t="shared" si="49"/>
        <v>4.92</v>
      </c>
      <c r="AB93" s="215">
        <f t="shared" si="49"/>
        <v>0.77</v>
      </c>
      <c r="AC93" s="215">
        <f t="shared" si="49"/>
        <v>2.68</v>
      </c>
      <c r="AD93" s="215">
        <f t="shared" si="49"/>
        <v>1.84</v>
      </c>
    </row>
    <row r="94" spans="1:39">
      <c r="A94" t="s">
        <v>295</v>
      </c>
      <c r="B94" s="206">
        <f t="shared" si="3"/>
        <v>1702.4461420555883</v>
      </c>
      <c r="C94" s="206">
        <f t="shared" si="4"/>
        <v>137294643.37419504</v>
      </c>
      <c r="D94" s="206">
        <f t="shared" ref="D94:E94" si="50">K11</f>
        <v>2658556.3274909779</v>
      </c>
      <c r="E94" s="206">
        <f t="shared" si="50"/>
        <v>2246712.4600014174</v>
      </c>
      <c r="F94" s="206">
        <f t="shared" si="6"/>
        <v>1664667.5921610594</v>
      </c>
      <c r="G94" s="206">
        <f t="shared" si="7"/>
        <v>230360139.88958898</v>
      </c>
      <c r="H94" s="206">
        <f t="shared" si="8"/>
        <v>27128.214020007606</v>
      </c>
      <c r="I94" s="206">
        <f t="shared" ref="I94:J94" si="51">Q11</f>
        <v>1845685.5034284112</v>
      </c>
      <c r="J94" s="206">
        <f t="shared" si="51"/>
        <v>3328804.1779871215</v>
      </c>
      <c r="K94" s="206">
        <f t="shared" si="10"/>
        <v>61932.707859009963</v>
      </c>
      <c r="L94" s="206">
        <f t="shared" si="0"/>
        <v>866.29430103890957</v>
      </c>
      <c r="M94" s="206">
        <f t="shared" si="0"/>
        <v>56024.785694652746</v>
      </c>
      <c r="N94" s="206">
        <f t="shared" si="0"/>
        <v>935.01910988959548</v>
      </c>
      <c r="O94" s="206">
        <f t="shared" si="0"/>
        <v>1531.8398183297629</v>
      </c>
      <c r="P94" t="s">
        <v>309</v>
      </c>
      <c r="Q94" s="215">
        <f t="shared" si="13"/>
        <v>1.32</v>
      </c>
      <c r="R94" s="215">
        <f t="shared" ref="R94:T94" si="52">Z11</f>
        <v>0.19</v>
      </c>
      <c r="S94" s="215">
        <f t="shared" si="52"/>
        <v>0.63</v>
      </c>
      <c r="T94" s="215">
        <f t="shared" si="52"/>
        <v>9.0399999999999991</v>
      </c>
      <c r="U94" s="215">
        <f t="shared" si="15"/>
        <v>1.49</v>
      </c>
      <c r="V94" s="215">
        <f t="shared" si="16"/>
        <v>1.3</v>
      </c>
      <c r="W94" s="215">
        <f t="shared" si="17"/>
        <v>1.1299999999999999</v>
      </c>
      <c r="X94" s="215">
        <f t="shared" ref="X94:Y94" si="53">AG11</f>
        <v>0.52</v>
      </c>
      <c r="Y94" s="215">
        <f t="shared" si="53"/>
        <v>2.08</v>
      </c>
      <c r="Z94" s="215">
        <f t="shared" ref="Z94:AD94" si="54">AI52</f>
        <v>0.34</v>
      </c>
      <c r="AA94" s="215">
        <f t="shared" si="54"/>
        <v>1.25</v>
      </c>
      <c r="AB94" s="215">
        <f t="shared" si="54"/>
        <v>1.07</v>
      </c>
      <c r="AC94" s="215">
        <f t="shared" si="54"/>
        <v>1.1599999999999999</v>
      </c>
      <c r="AD94" s="215">
        <f t="shared" si="54"/>
        <v>0.75</v>
      </c>
    </row>
    <row r="95" spans="1:39">
      <c r="A95" t="s">
        <v>251</v>
      </c>
      <c r="B95" s="206">
        <f t="shared" si="3"/>
        <v>1737.6908536223725</v>
      </c>
      <c r="C95" s="206">
        <f t="shared" si="4"/>
        <v>140323035.65450791</v>
      </c>
      <c r="D95" s="206">
        <f t="shared" ref="D95:E95" si="55">K12</f>
        <v>1055364.1390337641</v>
      </c>
      <c r="E95" s="206">
        <f t="shared" si="55"/>
        <v>1136545.9958825153</v>
      </c>
      <c r="F95" s="206">
        <f t="shared" si="6"/>
        <v>1429748.1653095987</v>
      </c>
      <c r="G95" s="206">
        <f t="shared" si="7"/>
        <v>231780084.04643425</v>
      </c>
      <c r="H95" s="206">
        <f t="shared" si="8"/>
        <v>1817.3208812547746</v>
      </c>
      <c r="I95" s="206">
        <f t="shared" ref="I95:J95" si="56">Q12</f>
        <v>1994249.9617193202</v>
      </c>
      <c r="J95" s="206">
        <f t="shared" si="56"/>
        <v>1884830.9372710036</v>
      </c>
      <c r="K95" s="206">
        <f t="shared" si="10"/>
        <v>57197.9095725476</v>
      </c>
      <c r="L95" s="207">
        <f t="shared" si="0"/>
        <v>242.08326696266658</v>
      </c>
      <c r="M95" s="206">
        <f t="shared" si="0"/>
        <v>46660.40215653045</v>
      </c>
      <c r="N95" s="206">
        <f t="shared" si="0"/>
        <v>240.68624893402793</v>
      </c>
      <c r="O95" s="206">
        <f t="shared" si="0"/>
        <v>1017.4282728571098</v>
      </c>
      <c r="P95" t="s">
        <v>309</v>
      </c>
      <c r="Q95" s="215">
        <f t="shared" si="13"/>
        <v>7.95</v>
      </c>
      <c r="R95" s="215">
        <f t="shared" ref="R95:T95" si="57">Z12</f>
        <v>17.93</v>
      </c>
      <c r="S95" s="215">
        <f t="shared" si="57"/>
        <v>18.04</v>
      </c>
      <c r="T95" s="215">
        <f t="shared" si="57"/>
        <v>19.170000000000002</v>
      </c>
      <c r="U95" s="215">
        <f t="shared" si="15"/>
        <v>2.0499999999999998</v>
      </c>
      <c r="V95" s="215">
        <f t="shared" si="16"/>
        <v>17.850000000000001</v>
      </c>
      <c r="W95" s="215">
        <f t="shared" si="17"/>
        <v>11.98</v>
      </c>
      <c r="X95" s="215">
        <f t="shared" ref="X95:Y95" si="58">AG12</f>
        <v>17.98</v>
      </c>
      <c r="Y95" s="215">
        <f t="shared" si="58"/>
        <v>6.14</v>
      </c>
      <c r="Z95" s="215">
        <f t="shared" ref="Z95:AD95" si="59">AI53</f>
        <v>8.2799999999999994</v>
      </c>
      <c r="AA95" s="217">
        <f t="shared" si="59"/>
        <v>15.53</v>
      </c>
      <c r="AB95" s="215">
        <f t="shared" si="59"/>
        <v>8.49</v>
      </c>
      <c r="AC95" s="215">
        <f t="shared" si="59"/>
        <v>11.13</v>
      </c>
      <c r="AD95" s="215">
        <f t="shared" si="59"/>
        <v>8.3000000000000007</v>
      </c>
    </row>
    <row r="96" spans="1:39">
      <c r="A96" t="s">
        <v>297</v>
      </c>
      <c r="B96" s="206">
        <f t="shared" si="3"/>
        <v>1815.0191097537522</v>
      </c>
      <c r="C96" s="206">
        <f t="shared" si="4"/>
        <v>136661136.53471512</v>
      </c>
      <c r="D96" s="206">
        <f t="shared" ref="D96:E96" si="60">K13</f>
        <v>2765495.4772229088</v>
      </c>
      <c r="E96" s="206">
        <f t="shared" si="60"/>
        <v>3205361.0595387267</v>
      </c>
      <c r="F96" s="206">
        <f t="shared" si="6"/>
        <v>1683533.9224152567</v>
      </c>
      <c r="G96" s="206">
        <f t="shared" si="7"/>
        <v>227463098.68125033</v>
      </c>
      <c r="H96" s="206">
        <f t="shared" si="8"/>
        <v>40452.334052532598</v>
      </c>
      <c r="I96" s="206">
        <f t="shared" ref="I96:J96" si="61">Q13</f>
        <v>2517672.658200772</v>
      </c>
      <c r="J96" s="206">
        <f t="shared" si="61"/>
        <v>15933174.489863725</v>
      </c>
      <c r="K96" s="206">
        <f t="shared" si="10"/>
        <v>58614.606484281925</v>
      </c>
      <c r="L96" s="206">
        <f t="shared" si="0"/>
        <v>1824.0801104126074</v>
      </c>
      <c r="M96" s="206">
        <f t="shared" si="0"/>
        <v>84025.679443115238</v>
      </c>
      <c r="N96" s="206">
        <f t="shared" si="0"/>
        <v>1160.4121510440286</v>
      </c>
      <c r="O96" s="206">
        <f t="shared" si="0"/>
        <v>4073.4231850808087</v>
      </c>
      <c r="P96" t="s">
        <v>309</v>
      </c>
      <c r="Q96" s="215">
        <f t="shared" si="13"/>
        <v>1.1200000000000001</v>
      </c>
      <c r="R96" s="215">
        <f t="shared" ref="R96:T96" si="62">Z13</f>
        <v>1.42</v>
      </c>
      <c r="S96" s="215">
        <f t="shared" si="62"/>
        <v>0.82</v>
      </c>
      <c r="T96" s="215">
        <f t="shared" si="62"/>
        <v>5.18</v>
      </c>
      <c r="U96" s="215">
        <f t="shared" si="15"/>
        <v>2.34</v>
      </c>
      <c r="V96" s="215">
        <f t="shared" si="16"/>
        <v>0.72</v>
      </c>
      <c r="W96" s="215">
        <f t="shared" si="17"/>
        <v>1.9</v>
      </c>
      <c r="X96" s="215">
        <f t="shared" ref="X96:Y96" si="63">AG13</f>
        <v>0.56000000000000005</v>
      </c>
      <c r="Y96" s="215">
        <f t="shared" si="63"/>
        <v>1.56</v>
      </c>
      <c r="Z96" s="215">
        <f t="shared" ref="Z96:AD96" si="64">AI54</f>
        <v>0.57999999999999996</v>
      </c>
      <c r="AA96" s="215">
        <f t="shared" si="64"/>
        <v>0.63</v>
      </c>
      <c r="AB96" s="215">
        <f t="shared" si="64"/>
        <v>0.47</v>
      </c>
      <c r="AC96" s="215">
        <f t="shared" si="64"/>
        <v>0.35</v>
      </c>
      <c r="AD96" s="215">
        <f t="shared" si="64"/>
        <v>0.35</v>
      </c>
    </row>
    <row r="97" spans="1:30">
      <c r="A97" t="s">
        <v>253</v>
      </c>
      <c r="B97" s="206">
        <f t="shared" si="3"/>
        <v>1479.3773067753086</v>
      </c>
      <c r="C97" s="206">
        <f t="shared" si="4"/>
        <v>128658043.66550992</v>
      </c>
      <c r="D97" s="206">
        <f t="shared" ref="D97:E97" si="65">K14</f>
        <v>596344.76422669948</v>
      </c>
      <c r="E97" s="206">
        <f t="shared" si="65"/>
        <v>920445.17956729699</v>
      </c>
      <c r="F97" s="206">
        <f t="shared" si="6"/>
        <v>1103621.0821473347</v>
      </c>
      <c r="G97" s="206">
        <f t="shared" si="7"/>
        <v>211784889.58801955</v>
      </c>
      <c r="H97" s="206">
        <f t="shared" si="8"/>
        <v>61.12301253948376</v>
      </c>
      <c r="I97" s="206">
        <f t="shared" ref="I97:J97" si="66">Q14</f>
        <v>2194061.5996087724</v>
      </c>
      <c r="J97" s="206">
        <f t="shared" si="66"/>
        <v>257473.2269263365</v>
      </c>
      <c r="K97" s="206">
        <f t="shared" si="10"/>
        <v>50641.918913860805</v>
      </c>
      <c r="L97" s="207">
        <f t="shared" si="0"/>
        <v>41.884293838531491</v>
      </c>
      <c r="M97" s="206">
        <f t="shared" si="0"/>
        <v>45210.98894723782</v>
      </c>
      <c r="N97" s="207">
        <f t="shared" si="0"/>
        <v>59.319382661269486</v>
      </c>
      <c r="O97" s="206">
        <f t="shared" si="0"/>
        <v>1996.2174685435991</v>
      </c>
      <c r="P97" t="s">
        <v>309</v>
      </c>
      <c r="Q97" s="215">
        <f t="shared" si="13"/>
        <v>1.65</v>
      </c>
      <c r="R97" s="215">
        <f t="shared" ref="R97:T97" si="67">Z14</f>
        <v>1.06</v>
      </c>
      <c r="S97" s="215">
        <f t="shared" si="67"/>
        <v>0.86</v>
      </c>
      <c r="T97" s="215">
        <f t="shared" si="67"/>
        <v>10.02</v>
      </c>
      <c r="U97" s="215">
        <f t="shared" si="15"/>
        <v>1.74</v>
      </c>
      <c r="V97" s="215">
        <f t="shared" si="16"/>
        <v>0.47</v>
      </c>
      <c r="W97" s="215">
        <f t="shared" si="17"/>
        <v>55.37</v>
      </c>
      <c r="X97" s="215">
        <f t="shared" ref="X97:Y97" si="68">AG14</f>
        <v>0.64</v>
      </c>
      <c r="Y97" s="215">
        <f t="shared" si="68"/>
        <v>2.54</v>
      </c>
      <c r="Z97" s="215">
        <f t="shared" ref="Z97:AD97" si="69">AI55</f>
        <v>0.27</v>
      </c>
      <c r="AA97" s="217">
        <f t="shared" si="69"/>
        <v>18.84</v>
      </c>
      <c r="AB97" s="215">
        <f t="shared" si="69"/>
        <v>0.85</v>
      </c>
      <c r="AC97" s="217">
        <f t="shared" si="69"/>
        <v>3.44</v>
      </c>
      <c r="AD97" s="215">
        <f t="shared" si="69"/>
        <v>0.57999999999999996</v>
      </c>
    </row>
    <row r="98" spans="1:30">
      <c r="A98" t="s">
        <v>299</v>
      </c>
      <c r="B98" s="206">
        <f t="shared" si="3"/>
        <v>1719.9112775487733</v>
      </c>
      <c r="C98" s="206">
        <f t="shared" si="4"/>
        <v>130256494.51788342</v>
      </c>
      <c r="D98" s="206">
        <f t="shared" ref="D98:E98" si="70">K15</f>
        <v>2740972.8250909131</v>
      </c>
      <c r="E98" s="206">
        <f t="shared" si="70"/>
        <v>3197935.5966639873</v>
      </c>
      <c r="F98" s="206">
        <f t="shared" si="6"/>
        <v>1659332.4729796741</v>
      </c>
      <c r="G98" s="206">
        <f t="shared" si="7"/>
        <v>219920869.48530024</v>
      </c>
      <c r="H98" s="206">
        <f t="shared" si="8"/>
        <v>40662.76279939201</v>
      </c>
      <c r="I98" s="206">
        <f t="shared" ref="I98:J98" si="71">Q15</f>
        <v>2533591.303427143</v>
      </c>
      <c r="J98" s="206">
        <f t="shared" si="71"/>
        <v>16068048.907204503</v>
      </c>
      <c r="K98" s="206">
        <f t="shared" si="10"/>
        <v>62929.019060743194</v>
      </c>
      <c r="L98" s="206">
        <f t="shared" si="0"/>
        <v>1861.3293564425232</v>
      </c>
      <c r="M98" s="206">
        <f t="shared" si="0"/>
        <v>192089.51375238449</v>
      </c>
      <c r="N98" s="206">
        <f t="shared" si="0"/>
        <v>1073.1970829515669</v>
      </c>
      <c r="O98" s="206">
        <f t="shared" si="0"/>
        <v>5326.477498734509</v>
      </c>
      <c r="P98" t="s">
        <v>309</v>
      </c>
      <c r="Q98" s="215">
        <f t="shared" si="13"/>
        <v>0.44</v>
      </c>
      <c r="R98" s="215">
        <f t="shared" ref="R98:T98" si="72">Z15</f>
        <v>0.89</v>
      </c>
      <c r="S98" s="215">
        <f t="shared" si="72"/>
        <v>0.75</v>
      </c>
      <c r="T98" s="215">
        <f t="shared" si="72"/>
        <v>4.75</v>
      </c>
      <c r="U98" s="215">
        <f t="shared" si="15"/>
        <v>2.62</v>
      </c>
      <c r="V98" s="215">
        <f t="shared" si="16"/>
        <v>0.49</v>
      </c>
      <c r="W98" s="215">
        <f t="shared" si="17"/>
        <v>1.79</v>
      </c>
      <c r="X98" s="215">
        <f t="shared" ref="X98:Y98" si="73">AG15</f>
        <v>1.38</v>
      </c>
      <c r="Y98" s="215">
        <f t="shared" si="73"/>
        <v>4.82</v>
      </c>
      <c r="Z98" s="215">
        <f t="shared" ref="Z98:AD98" si="74">AI56</f>
        <v>0.75</v>
      </c>
      <c r="AA98" s="215">
        <f t="shared" si="74"/>
        <v>1.87</v>
      </c>
      <c r="AB98" s="215">
        <f t="shared" si="74"/>
        <v>0.4</v>
      </c>
      <c r="AC98" s="215">
        <f t="shared" si="74"/>
        <v>0.79</v>
      </c>
      <c r="AD98" s="215">
        <f t="shared" si="74"/>
        <v>0.2</v>
      </c>
    </row>
    <row r="99" spans="1:30">
      <c r="A99" t="s">
        <v>255</v>
      </c>
      <c r="B99" s="206">
        <f t="shared" si="3"/>
        <v>1444.0914084377123</v>
      </c>
      <c r="C99" s="206">
        <f t="shared" si="4"/>
        <v>127116562.52597037</v>
      </c>
      <c r="D99" s="206">
        <f t="shared" ref="D99:E99" si="75">K16</f>
        <v>702208.61622861587</v>
      </c>
      <c r="E99" s="206">
        <f t="shared" si="75"/>
        <v>887823.02508147759</v>
      </c>
      <c r="F99" s="206">
        <f t="shared" si="6"/>
        <v>1140187.9934450709</v>
      </c>
      <c r="G99" s="206">
        <f t="shared" si="7"/>
        <v>209529360.05664098</v>
      </c>
      <c r="H99" s="206">
        <f t="shared" si="8"/>
        <v>31.410688712208479</v>
      </c>
      <c r="I99" s="206">
        <f t="shared" ref="I99:J99" si="76">Q16</f>
        <v>1946411.3063075882</v>
      </c>
      <c r="J99" s="206">
        <f t="shared" si="76"/>
        <v>386898.58148467034</v>
      </c>
      <c r="K99" s="206">
        <f t="shared" si="10"/>
        <v>55398.851620449226</v>
      </c>
      <c r="L99" s="207">
        <f t="shared" si="0"/>
        <v>38.613139627109788</v>
      </c>
      <c r="M99" s="206">
        <f t="shared" si="0"/>
        <v>91971.296821670316</v>
      </c>
      <c r="N99" s="206">
        <f t="shared" si="0"/>
        <v>89.430432193357902</v>
      </c>
      <c r="O99" s="206">
        <f t="shared" si="0"/>
        <v>2838.9660689569323</v>
      </c>
      <c r="P99" t="s">
        <v>309</v>
      </c>
      <c r="Q99" s="215">
        <f t="shared" si="13"/>
        <v>0.83</v>
      </c>
      <c r="R99" s="215">
        <f t="shared" ref="R99:T99" si="77">Z16</f>
        <v>0.7</v>
      </c>
      <c r="S99" s="215">
        <f t="shared" si="77"/>
        <v>0.61</v>
      </c>
      <c r="T99" s="215">
        <f t="shared" si="77"/>
        <v>10.77</v>
      </c>
      <c r="U99" s="215">
        <f t="shared" si="15"/>
        <v>2.37</v>
      </c>
      <c r="V99" s="215">
        <f t="shared" si="16"/>
        <v>0.24</v>
      </c>
      <c r="W99" s="215">
        <f t="shared" si="17"/>
        <v>63.74</v>
      </c>
      <c r="X99" s="215">
        <f t="shared" ref="X99:Y99" si="78">AG16</f>
        <v>0.92</v>
      </c>
      <c r="Y99" s="215">
        <f t="shared" si="78"/>
        <v>2.74</v>
      </c>
      <c r="Z99" s="215">
        <f t="shared" ref="Z99:AD99" si="79">AI57</f>
        <v>0.51</v>
      </c>
      <c r="AA99" s="217">
        <f t="shared" si="79"/>
        <v>3.7</v>
      </c>
      <c r="AB99" s="215">
        <f t="shared" si="79"/>
        <v>1.71</v>
      </c>
      <c r="AC99" s="215">
        <f t="shared" si="79"/>
        <v>2.88</v>
      </c>
      <c r="AD99" s="215">
        <f t="shared" si="79"/>
        <v>0.91</v>
      </c>
    </row>
    <row r="100" spans="1:30">
      <c r="A100" t="s">
        <v>301</v>
      </c>
      <c r="B100" s="206">
        <f t="shared" si="3"/>
        <v>3032.5394669976208</v>
      </c>
      <c r="C100" s="206">
        <f t="shared" si="4"/>
        <v>20945093.67871394</v>
      </c>
      <c r="D100" s="206">
        <f t="shared" ref="D100:E100" si="80">K17</f>
        <v>3177195.96729588</v>
      </c>
      <c r="E100" s="206">
        <f t="shared" si="80"/>
        <v>2680343.8796462645</v>
      </c>
      <c r="F100" s="206">
        <f t="shared" si="6"/>
        <v>130341.07173751177</v>
      </c>
      <c r="G100" s="206">
        <f t="shared" si="7"/>
        <v>431222516.91469872</v>
      </c>
      <c r="H100" s="206">
        <f t="shared" si="8"/>
        <v>3870.3461406294823</v>
      </c>
      <c r="I100" s="206">
        <f t="shared" ref="I100:J100" si="81">Q17</f>
        <v>588250.32419456099</v>
      </c>
      <c r="J100" s="206">
        <f t="shared" si="81"/>
        <v>4030380.3868497983</v>
      </c>
      <c r="K100" s="206">
        <f t="shared" si="10"/>
        <v>317284.20199981722</v>
      </c>
      <c r="L100" s="207">
        <f t="shared" si="0"/>
        <v>47.903300238759513</v>
      </c>
      <c r="M100" s="206">
        <f t="shared" si="0"/>
        <v>7323.7932666287552</v>
      </c>
      <c r="N100" s="206">
        <f t="shared" si="0"/>
        <v>1769.2151933369466</v>
      </c>
      <c r="O100" s="206">
        <f t="shared" si="0"/>
        <v>53.715834577353768</v>
      </c>
      <c r="P100" t="s">
        <v>309</v>
      </c>
      <c r="Q100" s="215">
        <f t="shared" si="13"/>
        <v>0.9</v>
      </c>
      <c r="R100" s="215">
        <f t="shared" ref="R100:T100" si="82">Z17</f>
        <v>12.73</v>
      </c>
      <c r="S100" s="215">
        <f t="shared" si="82"/>
        <v>11.51</v>
      </c>
      <c r="T100" s="215">
        <f t="shared" si="82"/>
        <v>7.58</v>
      </c>
      <c r="U100" s="215">
        <f t="shared" si="15"/>
        <v>2.3199999999999998</v>
      </c>
      <c r="V100" s="215">
        <f t="shared" si="16"/>
        <v>11.24</v>
      </c>
      <c r="W100" s="215">
        <f t="shared" si="17"/>
        <v>5.33</v>
      </c>
      <c r="X100" s="215">
        <f t="shared" ref="X100:Y100" si="83">AG17</f>
        <v>11.93</v>
      </c>
      <c r="Y100" s="215">
        <f t="shared" si="83"/>
        <v>2.61</v>
      </c>
      <c r="Z100" s="215">
        <f t="shared" ref="Z100:AD100" si="84">AI58</f>
        <v>0.6</v>
      </c>
      <c r="AA100" s="217">
        <f t="shared" si="84"/>
        <v>6.08</v>
      </c>
      <c r="AB100" s="215">
        <f t="shared" si="84"/>
        <v>2.2200000000000002</v>
      </c>
      <c r="AC100" s="215">
        <f t="shared" si="84"/>
        <v>1.53</v>
      </c>
      <c r="AD100" s="215">
        <f t="shared" si="84"/>
        <v>1.71</v>
      </c>
    </row>
    <row r="101" spans="1:30">
      <c r="A101" t="s">
        <v>257</v>
      </c>
      <c r="B101" s="206">
        <f t="shared" si="3"/>
        <v>1072.35550959185</v>
      </c>
      <c r="C101" s="206">
        <f t="shared" si="4"/>
        <v>6951115.4833726007</v>
      </c>
      <c r="D101" s="206">
        <f t="shared" ref="D101:E101" si="85">K18</f>
        <v>546493.42268266075</v>
      </c>
      <c r="E101" s="206">
        <f t="shared" si="85"/>
        <v>567557.40899591113</v>
      </c>
      <c r="F101" s="206">
        <f t="shared" si="6"/>
        <v>69990.754997678567</v>
      </c>
      <c r="G101" s="206">
        <f t="shared" si="7"/>
        <v>361832476.00316638</v>
      </c>
      <c r="H101" s="206">
        <f t="shared" si="8"/>
        <v>34.039872311157673</v>
      </c>
      <c r="I101" s="206">
        <f t="shared" ref="I101:J101" si="86">Q18</f>
        <v>356020.37607599178</v>
      </c>
      <c r="J101" s="206">
        <f t="shared" si="86"/>
        <v>596812.94554209209</v>
      </c>
      <c r="K101" s="206">
        <f t="shared" si="10"/>
        <v>283665.60259298061</v>
      </c>
      <c r="L101" s="207">
        <f t="shared" ref="L101:L123" si="87">T59</f>
        <v>9.7541154575831914</v>
      </c>
      <c r="M101" s="206">
        <f t="shared" ref="M101:M123" si="88">U59</f>
        <v>5098.0183034429701</v>
      </c>
      <c r="N101" s="207">
        <f t="shared" ref="N101:N123" si="89">V59</f>
        <v>-5.3747166807091062</v>
      </c>
      <c r="O101" s="207">
        <f t="shared" ref="O101:O123" si="90">W59</f>
        <v>16.522277203661325</v>
      </c>
      <c r="P101" t="s">
        <v>309</v>
      </c>
      <c r="Q101" s="215">
        <f t="shared" si="13"/>
        <v>1.44</v>
      </c>
      <c r="R101" s="215">
        <f t="shared" ref="R101:T101" si="91">Z18</f>
        <v>0.34</v>
      </c>
      <c r="S101" s="215">
        <f t="shared" si="91"/>
        <v>0.32</v>
      </c>
      <c r="T101" s="215">
        <f t="shared" si="91"/>
        <v>10.57</v>
      </c>
      <c r="U101" s="215">
        <f t="shared" si="15"/>
        <v>8.19</v>
      </c>
      <c r="V101" s="215">
        <f t="shared" si="16"/>
        <v>0.38</v>
      </c>
      <c r="W101" s="215">
        <f t="shared" si="17"/>
        <v>19.559999999999999</v>
      </c>
      <c r="X101" s="215">
        <f t="shared" ref="X101:Y101" si="92">AG18</f>
        <v>0.3</v>
      </c>
      <c r="Y101" s="215">
        <f t="shared" si="92"/>
        <v>3.57</v>
      </c>
      <c r="Z101" s="215">
        <f t="shared" ref="Z101:AD101" si="93">AI59</f>
        <v>0.54</v>
      </c>
      <c r="AA101" s="217">
        <f t="shared" si="93"/>
        <v>59.43</v>
      </c>
      <c r="AB101" s="215">
        <f t="shared" si="93"/>
        <v>4.68</v>
      </c>
      <c r="AC101" s="217">
        <f t="shared" si="93"/>
        <v>56.6</v>
      </c>
      <c r="AD101" s="217">
        <f t="shared" si="93"/>
        <v>37.46</v>
      </c>
    </row>
    <row r="102" spans="1:30">
      <c r="A102" t="s">
        <v>303</v>
      </c>
      <c r="B102" s="206">
        <f t="shared" si="3"/>
        <v>513.0559252752621</v>
      </c>
      <c r="C102" s="206">
        <f t="shared" si="4"/>
        <v>2020084.0844669393</v>
      </c>
      <c r="D102" s="206">
        <f t="shared" ref="D102:E102" si="94">K19</f>
        <v>508217.356693423</v>
      </c>
      <c r="E102" s="206">
        <f t="shared" si="94"/>
        <v>487441.17544494971</v>
      </c>
      <c r="F102" s="206">
        <f t="shared" si="6"/>
        <v>161906.99281227536</v>
      </c>
      <c r="G102" s="206">
        <f t="shared" si="7"/>
        <v>427110341.43496007</v>
      </c>
      <c r="H102" s="206">
        <f t="shared" si="8"/>
        <v>1501.3193878956442</v>
      </c>
      <c r="I102" s="206">
        <f t="shared" ref="I102:J102" si="95">Q19</f>
        <v>110473.34836928574</v>
      </c>
      <c r="J102" s="206">
        <f t="shared" si="95"/>
        <v>1797139.6779929376</v>
      </c>
      <c r="K102" s="206">
        <f t="shared" si="10"/>
        <v>157040.77150697136</v>
      </c>
      <c r="L102" s="207">
        <f t="shared" si="87"/>
        <v>230.694935955153</v>
      </c>
      <c r="M102" s="206">
        <f t="shared" si="88"/>
        <v>7713.861921000429</v>
      </c>
      <c r="N102" s="207">
        <f t="shared" si="89"/>
        <v>39.049924054908715</v>
      </c>
      <c r="O102" s="206">
        <f t="shared" si="90"/>
        <v>292.37379035982934</v>
      </c>
      <c r="P102" t="s">
        <v>309</v>
      </c>
      <c r="Q102" s="215">
        <f t="shared" si="13"/>
        <v>1.1499999999999999</v>
      </c>
      <c r="R102" s="215">
        <f t="shared" ref="R102:T102" si="96">Z19</f>
        <v>1.1200000000000001</v>
      </c>
      <c r="S102" s="215">
        <f t="shared" si="96"/>
        <v>1.63</v>
      </c>
      <c r="T102" s="215">
        <f t="shared" si="96"/>
        <v>9.1999999999999993</v>
      </c>
      <c r="U102" s="215">
        <f t="shared" si="15"/>
        <v>8.61</v>
      </c>
      <c r="V102" s="215">
        <f t="shared" si="16"/>
        <v>0.75</v>
      </c>
      <c r="W102" s="215">
        <f t="shared" si="17"/>
        <v>10.42</v>
      </c>
      <c r="X102" s="215">
        <f t="shared" ref="X102:Y102" si="97">AG19</f>
        <v>0.64</v>
      </c>
      <c r="Y102" s="215">
        <f t="shared" si="97"/>
        <v>1.3</v>
      </c>
      <c r="Z102" s="215">
        <f t="shared" ref="Z102:AD102" si="98">AI60</f>
        <v>0.7</v>
      </c>
      <c r="AA102" s="217">
        <f t="shared" si="98"/>
        <v>6.97</v>
      </c>
      <c r="AB102" s="215">
        <f t="shared" si="98"/>
        <v>1.84</v>
      </c>
      <c r="AC102" s="217">
        <f t="shared" si="98"/>
        <v>6.93</v>
      </c>
      <c r="AD102" s="215">
        <f t="shared" si="98"/>
        <v>2.46</v>
      </c>
    </row>
    <row r="103" spans="1:30">
      <c r="A103" t="s">
        <v>259</v>
      </c>
      <c r="B103" s="207">
        <f t="shared" si="3"/>
        <v>230.41917027140522</v>
      </c>
      <c r="C103" s="206">
        <f t="shared" si="4"/>
        <v>1562164.844089149</v>
      </c>
      <c r="D103" s="206">
        <f t="shared" ref="D103:E103" si="99">K20</f>
        <v>38553.198788471367</v>
      </c>
      <c r="E103" s="206">
        <f t="shared" si="99"/>
        <v>108262.57753459399</v>
      </c>
      <c r="F103" s="206">
        <f t="shared" si="6"/>
        <v>80866.346585718464</v>
      </c>
      <c r="G103" s="206">
        <f t="shared" si="7"/>
        <v>378047852.12976182</v>
      </c>
      <c r="H103" s="207">
        <f t="shared" si="8"/>
        <v>13.577559426737915</v>
      </c>
      <c r="I103" s="206">
        <f t="shared" ref="I103:J103" si="100">Q20</f>
        <v>92106.347968348811</v>
      </c>
      <c r="J103" s="207">
        <f t="shared" si="100"/>
        <v>2851.0993352197393</v>
      </c>
      <c r="K103" s="206">
        <f t="shared" si="10"/>
        <v>136734.01022691361</v>
      </c>
      <c r="L103" s="207">
        <f t="shared" si="87"/>
        <v>28.952148777602908</v>
      </c>
      <c r="M103" s="206">
        <f t="shared" si="88"/>
        <v>5580.7762643724227</v>
      </c>
      <c r="N103" s="207">
        <f t="shared" si="89"/>
        <v>-14.775579376155967</v>
      </c>
      <c r="O103" s="206">
        <f t="shared" si="90"/>
        <v>166.72444296067883</v>
      </c>
      <c r="P103" t="s">
        <v>309</v>
      </c>
      <c r="Q103" s="217">
        <f t="shared" si="13"/>
        <v>2.4300000000000002</v>
      </c>
      <c r="R103" s="215">
        <f t="shared" ref="R103:T103" si="101">Z20</f>
        <v>0.75</v>
      </c>
      <c r="S103" s="215">
        <f t="shared" si="101"/>
        <v>4.47</v>
      </c>
      <c r="T103" s="215">
        <f t="shared" si="101"/>
        <v>17.86</v>
      </c>
      <c r="U103" s="215">
        <f t="shared" si="15"/>
        <v>1.67</v>
      </c>
      <c r="V103" s="215">
        <f t="shared" si="16"/>
        <v>0.46</v>
      </c>
      <c r="W103" s="217">
        <f t="shared" si="17"/>
        <v>63.52</v>
      </c>
      <c r="X103" s="215">
        <f t="shared" ref="X103:Y103" si="102">AG20</f>
        <v>0.93</v>
      </c>
      <c r="Y103" s="217">
        <f t="shared" si="102"/>
        <v>3.94</v>
      </c>
      <c r="Z103" s="215">
        <f t="shared" ref="Z103:AD103" si="103">AI61</f>
        <v>0.96</v>
      </c>
      <c r="AA103" s="217">
        <f t="shared" si="103"/>
        <v>38.18</v>
      </c>
      <c r="AB103" s="215">
        <f t="shared" si="103"/>
        <v>3.93</v>
      </c>
      <c r="AC103" s="217">
        <f t="shared" si="103"/>
        <v>19.95</v>
      </c>
      <c r="AD103" s="215">
        <f t="shared" si="103"/>
        <v>2.2200000000000002</v>
      </c>
    </row>
    <row r="104" spans="1:30">
      <c r="A104" t="s">
        <v>305</v>
      </c>
      <c r="B104" s="206">
        <f t="shared" si="3"/>
        <v>50966.959312566971</v>
      </c>
      <c r="C104" s="206">
        <f t="shared" si="4"/>
        <v>41309044.89372433</v>
      </c>
      <c r="D104" s="206">
        <f t="shared" ref="D104:E104" si="104">K21</f>
        <v>35889710.501236692</v>
      </c>
      <c r="E104" s="206">
        <f t="shared" si="104"/>
        <v>28178953.081054945</v>
      </c>
      <c r="F104" s="206">
        <f t="shared" si="6"/>
        <v>280398.79274251894</v>
      </c>
      <c r="G104" s="206">
        <f t="shared" si="7"/>
        <v>269777399.7138139</v>
      </c>
      <c r="H104" s="206">
        <f t="shared" si="8"/>
        <v>38949.868195030453</v>
      </c>
      <c r="I104" s="206">
        <f t="shared" ref="I104:J104" si="105">Q21</f>
        <v>3155265.7227365831</v>
      </c>
      <c r="J104" s="209">
        <f t="shared" si="105"/>
        <v>40159368.980175383</v>
      </c>
      <c r="K104" s="206">
        <f t="shared" si="10"/>
        <v>1026786.9646658931</v>
      </c>
      <c r="L104" s="206">
        <f t="shared" si="87"/>
        <v>9513.0272397784956</v>
      </c>
      <c r="M104" s="206">
        <f t="shared" si="88"/>
        <v>9275.5034957467851</v>
      </c>
      <c r="N104" s="206">
        <f t="shared" si="89"/>
        <v>1012.4952817622902</v>
      </c>
      <c r="O104" s="206">
        <f t="shared" si="90"/>
        <v>180.35701241729862</v>
      </c>
      <c r="P104" t="s">
        <v>309</v>
      </c>
      <c r="Q104" s="215">
        <f t="shared" si="13"/>
        <v>0.81</v>
      </c>
      <c r="R104" s="215">
        <f t="shared" ref="R104:T104" si="106">Z21</f>
        <v>0.64</v>
      </c>
      <c r="S104" s="215">
        <f t="shared" si="106"/>
        <v>0.68</v>
      </c>
      <c r="T104" s="215">
        <f t="shared" si="106"/>
        <v>2.89</v>
      </c>
      <c r="U104" s="215">
        <f t="shared" si="15"/>
        <v>11.84</v>
      </c>
      <c r="V104" s="215">
        <f t="shared" si="16"/>
        <v>0.83</v>
      </c>
      <c r="W104" s="215">
        <f t="shared" si="17"/>
        <v>9.77</v>
      </c>
      <c r="X104" s="215">
        <f t="shared" ref="X104:Y104" si="107">AG21</f>
        <v>1.01</v>
      </c>
      <c r="Y104" s="216">
        <f t="shared" si="107"/>
        <v>2.29</v>
      </c>
      <c r="Z104" s="215">
        <f t="shared" ref="Z104:AD104" si="108">AI62</f>
        <v>0.28999999999999998</v>
      </c>
      <c r="AA104" s="215">
        <f t="shared" si="108"/>
        <v>1</v>
      </c>
      <c r="AB104" s="215">
        <f t="shared" si="108"/>
        <v>3.39</v>
      </c>
      <c r="AC104" s="215">
        <f t="shared" si="108"/>
        <v>0.36</v>
      </c>
      <c r="AD104" s="215">
        <f t="shared" si="108"/>
        <v>5.26</v>
      </c>
    </row>
    <row r="105" spans="1:30">
      <c r="A105" t="s">
        <v>264</v>
      </c>
      <c r="B105" s="206">
        <f t="shared" si="3"/>
        <v>26858.095250101098</v>
      </c>
      <c r="C105" s="206">
        <f t="shared" si="4"/>
        <v>23975342.793464158</v>
      </c>
      <c r="D105" s="206">
        <f t="shared" ref="D105:E105" si="109">K22</f>
        <v>15680109.624007003</v>
      </c>
      <c r="E105" s="206">
        <f t="shared" si="109"/>
        <v>14962026.525610285</v>
      </c>
      <c r="F105" s="206">
        <f t="shared" si="6"/>
        <v>206059.48825863493</v>
      </c>
      <c r="G105" s="206">
        <f t="shared" si="7"/>
        <v>318114736.54110301</v>
      </c>
      <c r="H105" s="206">
        <f t="shared" si="8"/>
        <v>9760.1835658114396</v>
      </c>
      <c r="I105" s="206">
        <f t="shared" ref="I105:J105" si="110">Q22</f>
        <v>3538619.3340664455</v>
      </c>
      <c r="J105" s="206">
        <f t="shared" si="110"/>
        <v>22633351.429247342</v>
      </c>
      <c r="K105" s="206">
        <f t="shared" si="10"/>
        <v>1277367.7935564548</v>
      </c>
      <c r="L105" s="206">
        <f t="shared" si="87"/>
        <v>1816.3390013822111</v>
      </c>
      <c r="M105" s="206">
        <f t="shared" si="88"/>
        <v>8417.2788033063844</v>
      </c>
      <c r="N105" s="206">
        <f t="shared" si="89"/>
        <v>348.19027674532259</v>
      </c>
      <c r="O105" s="206">
        <f t="shared" si="90"/>
        <v>114.58917883650918</v>
      </c>
      <c r="P105" t="s">
        <v>309</v>
      </c>
      <c r="Q105" s="215">
        <f t="shared" si="13"/>
        <v>0.57999999999999996</v>
      </c>
      <c r="R105" s="215">
        <f t="shared" ref="R105:T105" si="111">Z22</f>
        <v>0.4</v>
      </c>
      <c r="S105" s="215">
        <f t="shared" si="111"/>
        <v>0.7</v>
      </c>
      <c r="T105" s="215">
        <f t="shared" si="111"/>
        <v>5.93</v>
      </c>
      <c r="U105" s="215">
        <f t="shared" si="15"/>
        <v>3.28</v>
      </c>
      <c r="V105" s="215">
        <f t="shared" si="16"/>
        <v>0.78</v>
      </c>
      <c r="W105" s="215">
        <f t="shared" si="17"/>
        <v>7.91</v>
      </c>
      <c r="X105" s="215">
        <f t="shared" ref="X105:Y105" si="112">AG22</f>
        <v>0.95</v>
      </c>
      <c r="Y105" s="215">
        <f t="shared" si="112"/>
        <v>3.78</v>
      </c>
      <c r="Z105" s="215">
        <f t="shared" ref="Z105:AD105" si="113">AI63</f>
        <v>0.75</v>
      </c>
      <c r="AA105" s="215">
        <f t="shared" si="113"/>
        <v>1.74</v>
      </c>
      <c r="AB105" s="215">
        <f t="shared" si="113"/>
        <v>2.16</v>
      </c>
      <c r="AC105" s="215">
        <f t="shared" si="113"/>
        <v>5.41</v>
      </c>
      <c r="AD105" s="215">
        <f t="shared" si="113"/>
        <v>4.67</v>
      </c>
    </row>
    <row r="106" spans="1:30">
      <c r="A106" t="s">
        <v>266</v>
      </c>
      <c r="B106" s="206">
        <f t="shared" si="3"/>
        <v>6201.1738364945022</v>
      </c>
      <c r="C106" s="206">
        <f t="shared" si="4"/>
        <v>141848080.29120341</v>
      </c>
      <c r="D106" s="206">
        <f t="shared" ref="D106:E106" si="114">K23</f>
        <v>3149797.5623577046</v>
      </c>
      <c r="E106" s="206">
        <f t="shared" si="114"/>
        <v>3174014.5589929228</v>
      </c>
      <c r="F106" s="206">
        <f t="shared" si="6"/>
        <v>2468428.420352181</v>
      </c>
      <c r="G106" s="206">
        <f t="shared" si="7"/>
        <v>241971466.37976062</v>
      </c>
      <c r="H106" s="206">
        <f t="shared" si="8"/>
        <v>9492.4117302974119</v>
      </c>
      <c r="I106" s="206">
        <f t="shared" ref="I106:J106" si="115">Q23</f>
        <v>123983.08277341961</v>
      </c>
      <c r="J106" s="206">
        <f t="shared" si="115"/>
        <v>2586057.6406854154</v>
      </c>
      <c r="K106" s="206">
        <f t="shared" si="10"/>
        <v>107888.38364075872</v>
      </c>
      <c r="L106" s="206">
        <f t="shared" si="87"/>
        <v>1244.8505277597217</v>
      </c>
      <c r="M106" s="206">
        <f t="shared" si="88"/>
        <v>25346.54548703093</v>
      </c>
      <c r="N106" s="206">
        <f t="shared" si="89"/>
        <v>1585.0120051984977</v>
      </c>
      <c r="O106" s="206">
        <f t="shared" si="90"/>
        <v>309.45663611244413</v>
      </c>
      <c r="P106" t="s">
        <v>309</v>
      </c>
      <c r="Q106" s="215">
        <f t="shared" si="13"/>
        <v>1.06</v>
      </c>
      <c r="R106" s="215">
        <f t="shared" ref="R106:T106" si="116">Z23</f>
        <v>0.19</v>
      </c>
      <c r="S106" s="215">
        <f t="shared" si="116"/>
        <v>0.32</v>
      </c>
      <c r="T106" s="215">
        <f t="shared" si="116"/>
        <v>11.03</v>
      </c>
      <c r="U106" s="215">
        <f t="shared" si="15"/>
        <v>2.7</v>
      </c>
      <c r="V106" s="215">
        <f t="shared" si="16"/>
        <v>0.05</v>
      </c>
      <c r="W106" s="215">
        <f t="shared" si="17"/>
        <v>1.27</v>
      </c>
      <c r="X106" s="215">
        <f t="shared" ref="X106:Y106" si="117">AG23</f>
        <v>0.74</v>
      </c>
      <c r="Y106" s="215">
        <f t="shared" si="117"/>
        <v>2.79</v>
      </c>
      <c r="Z106" s="215">
        <f t="shared" ref="Z106:AD106" si="118">AI64</f>
        <v>0.64</v>
      </c>
      <c r="AA106" s="215">
        <f t="shared" si="118"/>
        <v>1.66</v>
      </c>
      <c r="AB106" s="215">
        <f t="shared" si="118"/>
        <v>1.24</v>
      </c>
      <c r="AC106" s="215">
        <f t="shared" si="118"/>
        <v>1.17</v>
      </c>
      <c r="AD106" s="215">
        <f t="shared" si="118"/>
        <v>0.6</v>
      </c>
    </row>
    <row r="107" spans="1:30">
      <c r="A107" t="s">
        <v>221</v>
      </c>
      <c r="B107" s="206">
        <f t="shared" si="3"/>
        <v>3908.7588418566156</v>
      </c>
      <c r="C107" s="206">
        <f t="shared" si="4"/>
        <v>116770231.42363974</v>
      </c>
      <c r="D107" s="206">
        <f t="shared" ref="D107:E107" si="119">K24</f>
        <v>635321.21201892826</v>
      </c>
      <c r="E107" s="206">
        <f t="shared" si="119"/>
        <v>953571.16980206477</v>
      </c>
      <c r="F107" s="206">
        <f t="shared" si="6"/>
        <v>1423905.0066763386</v>
      </c>
      <c r="G107" s="206">
        <f t="shared" si="7"/>
        <v>198336516.8999103</v>
      </c>
      <c r="H107" s="206">
        <f t="shared" si="8"/>
        <v>790.37403052247748</v>
      </c>
      <c r="I107" s="206">
        <f t="shared" ref="I107:J107" si="120">Q24</f>
        <v>101289.92483517605</v>
      </c>
      <c r="J107" s="206">
        <f t="shared" si="120"/>
        <v>1255712.1791048204</v>
      </c>
      <c r="K107" s="206">
        <f t="shared" si="10"/>
        <v>81849.902849171878</v>
      </c>
      <c r="L107" s="206">
        <f t="shared" si="87"/>
        <v>633.12039224190141</v>
      </c>
      <c r="M107" s="206">
        <f t="shared" si="88"/>
        <v>9929.9719107460351</v>
      </c>
      <c r="N107" s="206">
        <f t="shared" si="89"/>
        <v>344.89048604617199</v>
      </c>
      <c r="O107" s="206">
        <f t="shared" si="90"/>
        <v>156.63776241263645</v>
      </c>
      <c r="P107" t="s">
        <v>309</v>
      </c>
      <c r="Q107" s="215">
        <f t="shared" si="13"/>
        <v>0.19</v>
      </c>
      <c r="R107" s="215">
        <f t="shared" ref="R107:T107" si="121">Z24</f>
        <v>0.66</v>
      </c>
      <c r="S107" s="215">
        <f t="shared" si="121"/>
        <v>0.26</v>
      </c>
      <c r="T107" s="215">
        <f t="shared" si="121"/>
        <v>10.56</v>
      </c>
      <c r="U107" s="215">
        <f t="shared" si="15"/>
        <v>1.57</v>
      </c>
      <c r="V107" s="215">
        <f t="shared" si="16"/>
        <v>0.28999999999999998</v>
      </c>
      <c r="W107" s="215">
        <f t="shared" si="17"/>
        <v>10.28</v>
      </c>
      <c r="X107" s="215">
        <f t="shared" ref="X107:Y107" si="122">AG24</f>
        <v>0.53</v>
      </c>
      <c r="Y107" s="215">
        <f t="shared" si="122"/>
        <v>3.04</v>
      </c>
      <c r="Z107" s="215">
        <f t="shared" ref="Z107:AD107" si="123">AI65</f>
        <v>1.1200000000000001</v>
      </c>
      <c r="AA107" s="215">
        <f t="shared" si="123"/>
        <v>3.65</v>
      </c>
      <c r="AB107" s="215">
        <f t="shared" si="123"/>
        <v>1.75</v>
      </c>
      <c r="AC107" s="215">
        <f t="shared" si="123"/>
        <v>2.13</v>
      </c>
      <c r="AD107" s="215">
        <f t="shared" si="123"/>
        <v>0.99</v>
      </c>
    </row>
    <row r="108" spans="1:30">
      <c r="A108" t="s">
        <v>268</v>
      </c>
      <c r="B108" s="206">
        <f t="shared" si="3"/>
        <v>6746.5490827924468</v>
      </c>
      <c r="C108" s="206">
        <f t="shared" si="4"/>
        <v>123441913.93544868</v>
      </c>
      <c r="D108" s="206">
        <f t="shared" ref="D108:E108" si="124">K25</f>
        <v>9432598.4917535838</v>
      </c>
      <c r="E108" s="206">
        <f t="shared" si="124"/>
        <v>6857884.1075249268</v>
      </c>
      <c r="F108" s="206">
        <f t="shared" si="6"/>
        <v>7126978.3652054584</v>
      </c>
      <c r="G108" s="206">
        <f t="shared" si="7"/>
        <v>226951848.91510853</v>
      </c>
      <c r="H108" s="206">
        <f t="shared" si="8"/>
        <v>31466.358199586848</v>
      </c>
      <c r="I108" s="206">
        <f t="shared" ref="I108:J108" si="125">Q25</f>
        <v>1025474.2492948092</v>
      </c>
      <c r="J108" s="206">
        <f t="shared" si="125"/>
        <v>12396327.354596227</v>
      </c>
      <c r="K108" s="206">
        <f t="shared" si="10"/>
        <v>111052.97350439397</v>
      </c>
      <c r="L108" s="207">
        <f t="shared" si="87"/>
        <v>389.13059046820263</v>
      </c>
      <c r="M108" s="206">
        <f t="shared" si="88"/>
        <v>161439.61782398963</v>
      </c>
      <c r="N108" s="206">
        <f t="shared" si="89"/>
        <v>3529.0886623845313</v>
      </c>
      <c r="O108" s="206">
        <f t="shared" si="90"/>
        <v>3124.376659817498</v>
      </c>
      <c r="P108" t="s">
        <v>309</v>
      </c>
      <c r="Q108" s="215">
        <f t="shared" si="13"/>
        <v>1.05</v>
      </c>
      <c r="R108" s="215">
        <f t="shared" ref="R108:T108" si="126">Z25</f>
        <v>0.97</v>
      </c>
      <c r="S108" s="215">
        <f t="shared" si="126"/>
        <v>1.34</v>
      </c>
      <c r="T108" s="215">
        <f t="shared" si="126"/>
        <v>4.51</v>
      </c>
      <c r="U108" s="215">
        <f t="shared" si="15"/>
        <v>3.18</v>
      </c>
      <c r="V108" s="215">
        <f t="shared" si="16"/>
        <v>0.34</v>
      </c>
      <c r="W108" s="215">
        <f t="shared" si="17"/>
        <v>2.86</v>
      </c>
      <c r="X108" s="215">
        <f t="shared" ref="X108:Y108" si="127">AG25</f>
        <v>0.75</v>
      </c>
      <c r="Y108" s="215">
        <f t="shared" si="127"/>
        <v>7.85</v>
      </c>
      <c r="Z108" s="215">
        <f t="shared" ref="Z108:AD108" si="128">AI66</f>
        <v>0.91</v>
      </c>
      <c r="AA108" s="217">
        <f t="shared" si="128"/>
        <v>3.6</v>
      </c>
      <c r="AB108" s="215">
        <f t="shared" si="128"/>
        <v>1.1499999999999999</v>
      </c>
      <c r="AC108" s="215">
        <f t="shared" si="128"/>
        <v>1.0900000000000001</v>
      </c>
      <c r="AD108" s="215">
        <f t="shared" si="128"/>
        <v>0.92</v>
      </c>
    </row>
    <row r="109" spans="1:30">
      <c r="A109" t="s">
        <v>223</v>
      </c>
      <c r="B109" s="206">
        <f t="shared" si="3"/>
        <v>4272.9594827757091</v>
      </c>
      <c r="C109" s="206">
        <f t="shared" si="4"/>
        <v>113340410.59445296</v>
      </c>
      <c r="D109" s="206">
        <f t="shared" ref="D109:E109" si="129">K26</f>
        <v>2330679.1539684888</v>
      </c>
      <c r="E109" s="206">
        <f t="shared" si="129"/>
        <v>2123607.1188192554</v>
      </c>
      <c r="F109" s="206">
        <f t="shared" si="6"/>
        <v>4128453.5726019884</v>
      </c>
      <c r="G109" s="206">
        <f t="shared" si="7"/>
        <v>209879102.03043175</v>
      </c>
      <c r="H109" s="206">
        <f t="shared" si="8"/>
        <v>7979.9374840376786</v>
      </c>
      <c r="I109" s="206">
        <f t="shared" ref="I109:J109" si="130">Q26</f>
        <v>948707.24158745271</v>
      </c>
      <c r="J109" s="206">
        <f t="shared" si="130"/>
        <v>9702687.6980534922</v>
      </c>
      <c r="K109" s="206">
        <f t="shared" si="10"/>
        <v>89714.085899518177</v>
      </c>
      <c r="L109" s="207">
        <f t="shared" si="87"/>
        <v>167.98812057695014</v>
      </c>
      <c r="M109" s="206">
        <f t="shared" si="88"/>
        <v>46161.610194382949</v>
      </c>
      <c r="N109" s="206">
        <f t="shared" si="89"/>
        <v>889.31345552743846</v>
      </c>
      <c r="O109" s="206">
        <f t="shared" si="90"/>
        <v>1531.9633504944568</v>
      </c>
      <c r="P109" t="s">
        <v>309</v>
      </c>
      <c r="Q109" s="215">
        <f t="shared" si="13"/>
        <v>1.49</v>
      </c>
      <c r="R109" s="215">
        <f t="shared" ref="R109:T109" si="131">Z26</f>
        <v>0.95</v>
      </c>
      <c r="S109" s="215">
        <f t="shared" si="131"/>
        <v>1.1000000000000001</v>
      </c>
      <c r="T109" s="215">
        <f t="shared" si="131"/>
        <v>5.09</v>
      </c>
      <c r="U109" s="215">
        <f t="shared" si="15"/>
        <v>1.06</v>
      </c>
      <c r="V109" s="215">
        <f t="shared" si="16"/>
        <v>0.48</v>
      </c>
      <c r="W109" s="215">
        <f t="shared" si="17"/>
        <v>0.86</v>
      </c>
      <c r="X109" s="215">
        <f t="shared" ref="X109:Y109" si="132">AG26</f>
        <v>0.82</v>
      </c>
      <c r="Y109" s="215">
        <f t="shared" si="132"/>
        <v>1.1200000000000001</v>
      </c>
      <c r="Z109" s="215">
        <f t="shared" ref="Z109:AD109" si="133">AI67</f>
        <v>0.56000000000000005</v>
      </c>
      <c r="AA109" s="217">
        <f t="shared" si="133"/>
        <v>5.85</v>
      </c>
      <c r="AB109" s="215">
        <f t="shared" si="133"/>
        <v>0.6</v>
      </c>
      <c r="AC109" s="215">
        <f t="shared" si="133"/>
        <v>1.45</v>
      </c>
      <c r="AD109" s="215">
        <f t="shared" si="133"/>
        <v>0.69</v>
      </c>
    </row>
    <row r="110" spans="1:30">
      <c r="A110" t="s">
        <v>270</v>
      </c>
      <c r="B110" s="206">
        <f t="shared" si="3"/>
        <v>2604.3165483474577</v>
      </c>
      <c r="C110" s="206">
        <f t="shared" si="4"/>
        <v>141797083.65087679</v>
      </c>
      <c r="D110" s="206">
        <f t="shared" ref="D110:E110" si="134">K27</f>
        <v>325414.87524520495</v>
      </c>
      <c r="E110" s="207">
        <f t="shared" si="134"/>
        <v>56550.266307411657</v>
      </c>
      <c r="F110" s="206">
        <f t="shared" si="6"/>
        <v>76075.047201147318</v>
      </c>
      <c r="G110" s="206">
        <f t="shared" si="7"/>
        <v>233545776.89341974</v>
      </c>
      <c r="H110" s="206">
        <f t="shared" si="8"/>
        <v>899.72792122723069</v>
      </c>
      <c r="I110" s="206">
        <f t="shared" ref="I110:J110" si="135">Q27</f>
        <v>83440.740704832395</v>
      </c>
      <c r="J110" s="206">
        <f t="shared" si="135"/>
        <v>1558042.11359384</v>
      </c>
      <c r="K110" s="206">
        <f t="shared" si="10"/>
        <v>106327.81947970788</v>
      </c>
      <c r="L110" s="207">
        <f t="shared" si="87"/>
        <v>25.378490726355736</v>
      </c>
      <c r="M110" s="206">
        <f t="shared" si="88"/>
        <v>4394.9100607070013</v>
      </c>
      <c r="N110" s="207">
        <f t="shared" si="89"/>
        <v>36.05357015887045</v>
      </c>
      <c r="O110" s="206">
        <f t="shared" si="90"/>
        <v>370.00228146282132</v>
      </c>
      <c r="P110" t="s">
        <v>309</v>
      </c>
      <c r="Q110" s="215">
        <f t="shared" si="13"/>
        <v>1.3</v>
      </c>
      <c r="R110" s="215">
        <f t="shared" ref="R110:T110" si="136">Z27</f>
        <v>1.34</v>
      </c>
      <c r="S110" s="215">
        <f t="shared" si="136"/>
        <v>0.77</v>
      </c>
      <c r="T110" s="217">
        <f t="shared" si="136"/>
        <v>45.64</v>
      </c>
      <c r="U110" s="215">
        <f t="shared" si="15"/>
        <v>4.75</v>
      </c>
      <c r="V110" s="215">
        <f t="shared" si="16"/>
        <v>0.53</v>
      </c>
      <c r="W110" s="215">
        <f t="shared" si="17"/>
        <v>12.91</v>
      </c>
      <c r="X110" s="215">
        <f t="shared" ref="X110:Y110" si="137">AG27</f>
        <v>1.02</v>
      </c>
      <c r="Y110" s="215">
        <f t="shared" si="137"/>
        <v>3.19</v>
      </c>
      <c r="Z110" s="215">
        <f t="shared" ref="Z110:AD110" si="138">AI68</f>
        <v>0.72</v>
      </c>
      <c r="AA110" s="217">
        <f t="shared" si="138"/>
        <v>30.51</v>
      </c>
      <c r="AB110" s="215">
        <f t="shared" si="138"/>
        <v>2.1</v>
      </c>
      <c r="AC110" s="217">
        <f t="shared" si="138"/>
        <v>7.01</v>
      </c>
      <c r="AD110" s="215">
        <f t="shared" si="138"/>
        <v>0.95</v>
      </c>
    </row>
    <row r="111" spans="1:30">
      <c r="A111" t="s">
        <v>225</v>
      </c>
      <c r="B111" s="206">
        <f t="shared" si="3"/>
        <v>2636.8610820661747</v>
      </c>
      <c r="C111" s="206">
        <f t="shared" si="4"/>
        <v>123498544.85467254</v>
      </c>
      <c r="D111" s="206">
        <f t="shared" ref="D111:E111" si="139">K28</f>
        <v>22236.819863606539</v>
      </c>
      <c r="E111" s="207">
        <f t="shared" si="139"/>
        <v>3572.3695039198046</v>
      </c>
      <c r="F111" s="206">
        <f t="shared" si="6"/>
        <v>56746.367462014117</v>
      </c>
      <c r="G111" s="206">
        <f t="shared" si="7"/>
        <v>203326052.82221973</v>
      </c>
      <c r="H111" s="207">
        <f t="shared" si="8"/>
        <v>7.3800196699280223</v>
      </c>
      <c r="I111" s="206">
        <f t="shared" ref="I111:J111" si="140">Q28</f>
        <v>72312.942160843624</v>
      </c>
      <c r="J111" s="207">
        <f t="shared" si="140"/>
        <v>5818.8705906358937</v>
      </c>
      <c r="K111" s="206">
        <f t="shared" si="10"/>
        <v>88380.722047165051</v>
      </c>
      <c r="L111" s="207">
        <f t="shared" si="87"/>
        <v>50.263917751942209</v>
      </c>
      <c r="M111" s="206">
        <f t="shared" si="88"/>
        <v>3520.4688425467457</v>
      </c>
      <c r="N111" s="207">
        <f t="shared" si="89"/>
        <v>-4.1886598126618502</v>
      </c>
      <c r="O111" s="206">
        <f t="shared" si="90"/>
        <v>278.64560753755262</v>
      </c>
      <c r="P111" t="s">
        <v>309</v>
      </c>
      <c r="Q111" s="215">
        <f t="shared" si="13"/>
        <v>2.11</v>
      </c>
      <c r="R111" s="215">
        <f t="shared" ref="R111:T111" si="141">Z28</f>
        <v>0.67</v>
      </c>
      <c r="S111" s="215">
        <f t="shared" si="141"/>
        <v>7.64</v>
      </c>
      <c r="T111" s="217" t="str">
        <f t="shared" si="141"/>
        <v>&gt;100</v>
      </c>
      <c r="U111" s="215">
        <f t="shared" si="15"/>
        <v>4.7300000000000004</v>
      </c>
      <c r="V111" s="215">
        <f t="shared" si="16"/>
        <v>0.49</v>
      </c>
      <c r="W111" s="217" t="str">
        <f t="shared" si="17"/>
        <v>&gt;100</v>
      </c>
      <c r="X111" s="215">
        <f t="shared" ref="X111:Y111" si="142">AG28</f>
        <v>0.34</v>
      </c>
      <c r="Y111" s="217">
        <f t="shared" si="142"/>
        <v>3.49</v>
      </c>
      <c r="Z111" s="215">
        <f t="shared" ref="Z111:AD111" si="143">AI69</f>
        <v>1.04</v>
      </c>
      <c r="AA111" s="217">
        <f t="shared" si="143"/>
        <v>6.66</v>
      </c>
      <c r="AB111" s="215">
        <f t="shared" si="143"/>
        <v>1.43</v>
      </c>
      <c r="AC111" s="217">
        <f t="shared" si="143"/>
        <v>63.88</v>
      </c>
      <c r="AD111" s="215">
        <f t="shared" si="143"/>
        <v>2.13</v>
      </c>
    </row>
    <row r="112" spans="1:30">
      <c r="A112" t="s">
        <v>272</v>
      </c>
      <c r="B112" s="206">
        <f t="shared" si="3"/>
        <v>3813.9477982440785</v>
      </c>
      <c r="C112" s="206">
        <f t="shared" si="4"/>
        <v>146827911.61715591</v>
      </c>
      <c r="D112" s="206">
        <f t="shared" ref="D112:E112" si="144">K29</f>
        <v>392592.91166622023</v>
      </c>
      <c r="E112" s="206">
        <f t="shared" si="144"/>
        <v>237057.57765174654</v>
      </c>
      <c r="F112" s="206">
        <f t="shared" si="6"/>
        <v>98859.145582071971</v>
      </c>
      <c r="G112" s="206">
        <f t="shared" si="7"/>
        <v>238335731.3981418</v>
      </c>
      <c r="H112" s="206">
        <f t="shared" si="8"/>
        <v>3445.704562551547</v>
      </c>
      <c r="I112" s="206">
        <f t="shared" ref="I112:J112" si="145">Q29</f>
        <v>261342.49883325657</v>
      </c>
      <c r="J112" s="206">
        <f t="shared" si="145"/>
        <v>7441251.3422949258</v>
      </c>
      <c r="K112" s="206">
        <f t="shared" si="10"/>
        <v>83603.354389095664</v>
      </c>
      <c r="L112" s="207">
        <f t="shared" si="87"/>
        <v>37.835980810166724</v>
      </c>
      <c r="M112" s="206">
        <f t="shared" si="88"/>
        <v>3435.5879901424109</v>
      </c>
      <c r="N112" s="207">
        <f t="shared" si="89"/>
        <v>50.380530597494719</v>
      </c>
      <c r="O112" s="206">
        <f t="shared" si="90"/>
        <v>262.62621974115723</v>
      </c>
      <c r="P112" t="s">
        <v>309</v>
      </c>
      <c r="Q112" s="215">
        <f t="shared" si="13"/>
        <v>1.48</v>
      </c>
      <c r="R112" s="215">
        <f t="shared" ref="R112:T112" si="146">Z29</f>
        <v>1.24</v>
      </c>
      <c r="S112" s="215">
        <f t="shared" si="146"/>
        <v>0.45</v>
      </c>
      <c r="T112" s="215">
        <f t="shared" si="146"/>
        <v>23.82</v>
      </c>
      <c r="U112" s="215">
        <f t="shared" si="15"/>
        <v>4.51</v>
      </c>
      <c r="V112" s="215">
        <f t="shared" si="16"/>
        <v>0.84</v>
      </c>
      <c r="W112" s="215">
        <f t="shared" si="17"/>
        <v>3.52</v>
      </c>
      <c r="X112" s="215">
        <f t="shared" ref="X112:Y112" si="147">AG29</f>
        <v>0.46</v>
      </c>
      <c r="Y112" s="215">
        <f t="shared" si="147"/>
        <v>0.98</v>
      </c>
      <c r="Z112" s="215">
        <f t="shared" ref="Z112:AD112" si="148">AI70</f>
        <v>0.82</v>
      </c>
      <c r="AA112" s="217">
        <f t="shared" si="148"/>
        <v>19.48</v>
      </c>
      <c r="AB112" s="215">
        <f t="shared" si="148"/>
        <v>1.83</v>
      </c>
      <c r="AC112" s="217">
        <f t="shared" si="148"/>
        <v>4.84</v>
      </c>
      <c r="AD112" s="215">
        <f t="shared" si="148"/>
        <v>1.81</v>
      </c>
    </row>
    <row r="113" spans="1:30">
      <c r="A113" t="s">
        <v>227</v>
      </c>
      <c r="B113" s="206">
        <f t="shared" si="3"/>
        <v>2014.8016154856848</v>
      </c>
      <c r="C113" s="206">
        <f t="shared" si="4"/>
        <v>129464506.32392627</v>
      </c>
      <c r="D113" s="206">
        <f t="shared" ref="D113:E113" si="149">K30</f>
        <v>85662.810394203887</v>
      </c>
      <c r="E113" s="206">
        <f t="shared" si="149"/>
        <v>59445.158761766084</v>
      </c>
      <c r="F113" s="206">
        <f t="shared" si="6"/>
        <v>59305.855282383389</v>
      </c>
      <c r="G113" s="206">
        <f t="shared" si="7"/>
        <v>209543194.54264116</v>
      </c>
      <c r="H113" s="206">
        <f t="shared" si="8"/>
        <v>1325.6955327264086</v>
      </c>
      <c r="I113" s="206">
        <f t="shared" ref="I113:J113" si="150">Q30</f>
        <v>93939.98439900676</v>
      </c>
      <c r="J113" s="206">
        <f t="shared" si="150"/>
        <v>43366.055192627493</v>
      </c>
      <c r="K113" s="206">
        <f t="shared" si="10"/>
        <v>71845.948587883977</v>
      </c>
      <c r="L113" s="207">
        <f t="shared" si="87"/>
        <v>55.312194994007406</v>
      </c>
      <c r="M113" s="206">
        <f t="shared" si="88"/>
        <v>2490.0471898024275</v>
      </c>
      <c r="N113" s="207">
        <f t="shared" si="89"/>
        <v>-6.1901734469827785</v>
      </c>
      <c r="O113" s="206">
        <f t="shared" si="90"/>
        <v>211.06494624067088</v>
      </c>
      <c r="P113" t="s">
        <v>309</v>
      </c>
      <c r="Q113" s="215">
        <f t="shared" si="13"/>
        <v>2.52</v>
      </c>
      <c r="R113" s="215">
        <f t="shared" ref="R113:T113" si="151">Z30</f>
        <v>0.4</v>
      </c>
      <c r="S113" s="215">
        <f t="shared" si="151"/>
        <v>1.0900000000000001</v>
      </c>
      <c r="T113" s="215">
        <f t="shared" si="151"/>
        <v>55.86</v>
      </c>
      <c r="U113" s="215">
        <f t="shared" si="15"/>
        <v>2.73</v>
      </c>
      <c r="V113" s="215">
        <f t="shared" si="16"/>
        <v>0.31</v>
      </c>
      <c r="W113" s="215">
        <f t="shared" si="17"/>
        <v>7.29</v>
      </c>
      <c r="X113" s="215">
        <f t="shared" ref="X113:Y113" si="152">AG30</f>
        <v>0.8</v>
      </c>
      <c r="Y113" s="215">
        <f t="shared" si="152"/>
        <v>4.3600000000000003</v>
      </c>
      <c r="Z113" s="215">
        <f t="shared" ref="Z113:AD113" si="153">AI71</f>
        <v>4</v>
      </c>
      <c r="AA113" s="217">
        <f t="shared" si="153"/>
        <v>6.02</v>
      </c>
      <c r="AB113" s="215">
        <f t="shared" si="153"/>
        <v>2.79</v>
      </c>
      <c r="AC113" s="217">
        <f t="shared" si="153"/>
        <v>44.99</v>
      </c>
      <c r="AD113" s="215">
        <f t="shared" si="153"/>
        <v>3.5</v>
      </c>
    </row>
    <row r="114" spans="1:30">
      <c r="A114" t="s">
        <v>274</v>
      </c>
      <c r="B114" s="206">
        <f t="shared" si="3"/>
        <v>1325.3014059914615</v>
      </c>
      <c r="C114" s="206">
        <f t="shared" si="4"/>
        <v>162221575.60083175</v>
      </c>
      <c r="D114" s="206">
        <f t="shared" ref="D114:E114" si="154">K31</f>
        <v>648090.12289117568</v>
      </c>
      <c r="E114" s="206">
        <f t="shared" si="154"/>
        <v>439093.00095145375</v>
      </c>
      <c r="F114" s="206">
        <f t="shared" si="6"/>
        <v>341454.08087445411</v>
      </c>
      <c r="G114" s="206">
        <f t="shared" si="7"/>
        <v>256051331.10786498</v>
      </c>
      <c r="H114" s="206">
        <f t="shared" si="8"/>
        <v>5500.7567101911764</v>
      </c>
      <c r="I114" s="206">
        <f t="shared" ref="I114:J114" si="155">Q31</f>
        <v>103025.62887238098</v>
      </c>
      <c r="J114" s="206">
        <f t="shared" si="155"/>
        <v>792198.61459056474</v>
      </c>
      <c r="K114" s="206">
        <f t="shared" si="10"/>
        <v>146075.42645201707</v>
      </c>
      <c r="L114" s="206">
        <f t="shared" si="87"/>
        <v>681.09406096504154</v>
      </c>
      <c r="M114" s="206">
        <f t="shared" si="88"/>
        <v>28320.128903695873</v>
      </c>
      <c r="N114" s="206">
        <f t="shared" si="89"/>
        <v>140.08889386525718</v>
      </c>
      <c r="O114" s="206">
        <f t="shared" si="90"/>
        <v>629.69453875548686</v>
      </c>
      <c r="P114" t="s">
        <v>309</v>
      </c>
      <c r="Q114" s="215">
        <f t="shared" si="13"/>
        <v>12.12</v>
      </c>
      <c r="R114" s="215">
        <f t="shared" ref="R114:T114" si="156">Z31</f>
        <v>10.87</v>
      </c>
      <c r="S114" s="215">
        <f t="shared" si="156"/>
        <v>11.09</v>
      </c>
      <c r="T114" s="215">
        <f t="shared" si="156"/>
        <v>12.6</v>
      </c>
      <c r="U114" s="215">
        <f t="shared" si="15"/>
        <v>3.85</v>
      </c>
      <c r="V114" s="215">
        <f t="shared" si="16"/>
        <v>10.69</v>
      </c>
      <c r="W114" s="215">
        <f t="shared" si="17"/>
        <v>2.16</v>
      </c>
      <c r="X114" s="215">
        <f t="shared" ref="X114:Y114" si="157">AG31</f>
        <v>11.33</v>
      </c>
      <c r="Y114" s="215">
        <f t="shared" si="157"/>
        <v>2.0299999999999998</v>
      </c>
      <c r="Z114" s="215">
        <f t="shared" ref="Z114:AD114" si="158">AI72</f>
        <v>12.67</v>
      </c>
      <c r="AA114" s="215">
        <f t="shared" si="158"/>
        <v>12.73</v>
      </c>
      <c r="AB114" s="215">
        <f t="shared" si="158"/>
        <v>11.34</v>
      </c>
      <c r="AC114" s="215">
        <f t="shared" si="158"/>
        <v>9.86</v>
      </c>
      <c r="AD114" s="215">
        <f t="shared" si="158"/>
        <v>10.89</v>
      </c>
    </row>
    <row r="115" spans="1:30">
      <c r="A115" t="s">
        <v>229</v>
      </c>
      <c r="B115" s="206">
        <f t="shared" si="3"/>
        <v>736.70832280542515</v>
      </c>
      <c r="C115" s="206">
        <f t="shared" si="4"/>
        <v>134529501.61930189</v>
      </c>
      <c r="D115" s="206">
        <f t="shared" ref="D115:E115" si="159">K32</f>
        <v>58264.537673148348</v>
      </c>
      <c r="E115" s="206">
        <f t="shared" si="159"/>
        <v>75080.725375561087</v>
      </c>
      <c r="F115" s="206">
        <f t="shared" si="6"/>
        <v>193855.87625612895</v>
      </c>
      <c r="G115" s="206">
        <f t="shared" si="7"/>
        <v>213912960.46801552</v>
      </c>
      <c r="H115" s="206">
        <f t="shared" si="8"/>
        <v>60.392484659945275</v>
      </c>
      <c r="I115" s="206">
        <f t="shared" ref="I115:J115" si="160">Q32</f>
        <v>86212.567939130095</v>
      </c>
      <c r="J115" s="207">
        <f t="shared" si="160"/>
        <v>4898.8002203507522</v>
      </c>
      <c r="K115" s="206">
        <f t="shared" si="10"/>
        <v>117345.39734588041</v>
      </c>
      <c r="L115" s="207">
        <f t="shared" si="87"/>
        <v>94.18827905574247</v>
      </c>
      <c r="M115" s="206">
        <f t="shared" si="88"/>
        <v>23937.021237733275</v>
      </c>
      <c r="N115" s="207">
        <f t="shared" si="89"/>
        <v>-8.3989548202572895</v>
      </c>
      <c r="O115" s="206">
        <f t="shared" si="90"/>
        <v>371.35378812423301</v>
      </c>
      <c r="P115" t="s">
        <v>309</v>
      </c>
      <c r="Q115" s="215">
        <f t="shared" si="13"/>
        <v>1.1100000000000001</v>
      </c>
      <c r="R115" s="215">
        <f t="shared" ref="R115:T115" si="161">Z32</f>
        <v>1.07</v>
      </c>
      <c r="S115" s="215">
        <f t="shared" si="161"/>
        <v>2.71</v>
      </c>
      <c r="T115" s="215">
        <f t="shared" si="161"/>
        <v>39.31</v>
      </c>
      <c r="U115" s="215">
        <f t="shared" si="15"/>
        <v>2.09</v>
      </c>
      <c r="V115" s="215">
        <f t="shared" si="16"/>
        <v>0.6</v>
      </c>
      <c r="W115" s="215">
        <f t="shared" si="17"/>
        <v>38.67</v>
      </c>
      <c r="X115" s="215">
        <f t="shared" ref="X115:Y115" si="162">AG32</f>
        <v>0.88</v>
      </c>
      <c r="Y115" s="217">
        <f t="shared" si="162"/>
        <v>8.9</v>
      </c>
      <c r="Z115" s="215">
        <f t="shared" ref="Z115:AD115" si="163">AI73</f>
        <v>0.31</v>
      </c>
      <c r="AA115" s="217">
        <f t="shared" si="163"/>
        <v>9.18</v>
      </c>
      <c r="AB115" s="215">
        <f t="shared" si="163"/>
        <v>0.42</v>
      </c>
      <c r="AC115" s="217">
        <f t="shared" si="163"/>
        <v>49.99</v>
      </c>
      <c r="AD115" s="215">
        <f t="shared" si="163"/>
        <v>0.7</v>
      </c>
    </row>
    <row r="116" spans="1:30">
      <c r="A116" t="s">
        <v>276</v>
      </c>
      <c r="B116" s="206">
        <f t="shared" si="3"/>
        <v>810.15059934201361</v>
      </c>
      <c r="C116" s="206">
        <f t="shared" si="4"/>
        <v>28829793.796451282</v>
      </c>
      <c r="D116" s="206">
        <f t="shared" ref="D116:E116" si="164">K33</f>
        <v>2332618.3309097076</v>
      </c>
      <c r="E116" s="206">
        <f t="shared" si="164"/>
        <v>1834401.0380870441</v>
      </c>
      <c r="F116" s="206">
        <f t="shared" si="6"/>
        <v>1725658.9060544895</v>
      </c>
      <c r="G116" s="206">
        <f t="shared" si="7"/>
        <v>377920018.43956268</v>
      </c>
      <c r="H116" s="206">
        <f t="shared" si="8"/>
        <v>3010.2202105846427</v>
      </c>
      <c r="I116" s="206">
        <f t="shared" ref="I116:J116" si="165">Q33</f>
        <v>848558.15286149515</v>
      </c>
      <c r="J116" s="206">
        <f t="shared" si="165"/>
        <v>5356956.1738495734</v>
      </c>
      <c r="K116" s="206">
        <f t="shared" si="10"/>
        <v>447519.40464025026</v>
      </c>
      <c r="L116" s="207">
        <f t="shared" si="87"/>
        <v>449.52621811397336</v>
      </c>
      <c r="M116" s="206">
        <f t="shared" si="88"/>
        <v>52638.717415756793</v>
      </c>
      <c r="N116" s="206">
        <f t="shared" si="89"/>
        <v>1490.6610482815151</v>
      </c>
      <c r="O116" s="206">
        <f t="shared" si="90"/>
        <v>185.22888362464167</v>
      </c>
      <c r="P116" t="s">
        <v>309</v>
      </c>
      <c r="Q116" s="215">
        <f t="shared" si="13"/>
        <v>1.83</v>
      </c>
      <c r="R116" s="215">
        <f t="shared" ref="R116:T116" si="166">Z33</f>
        <v>0.28000000000000003</v>
      </c>
      <c r="S116" s="215">
        <f t="shared" si="166"/>
        <v>1.07</v>
      </c>
      <c r="T116" s="215">
        <f t="shared" si="166"/>
        <v>12.65</v>
      </c>
      <c r="U116" s="215">
        <f t="shared" si="15"/>
        <v>1.1499999999999999</v>
      </c>
      <c r="V116" s="215">
        <f t="shared" si="16"/>
        <v>0.42</v>
      </c>
      <c r="W116" s="215">
        <f t="shared" si="17"/>
        <v>4.43</v>
      </c>
      <c r="X116" s="215">
        <f t="shared" ref="X116:Y116" si="167">AG33</f>
        <v>0.3</v>
      </c>
      <c r="Y116" s="215">
        <f t="shared" si="167"/>
        <v>3.8</v>
      </c>
      <c r="Z116" s="215">
        <f t="shared" ref="Z116:AD116" si="168">AI74</f>
        <v>0.56000000000000005</v>
      </c>
      <c r="AA116" s="217">
        <f t="shared" si="168"/>
        <v>2.86</v>
      </c>
      <c r="AB116" s="215">
        <f t="shared" si="168"/>
        <v>0.86</v>
      </c>
      <c r="AC116" s="215">
        <f t="shared" si="168"/>
        <v>0.65</v>
      </c>
      <c r="AD116" s="215">
        <f t="shared" si="168"/>
        <v>2.46</v>
      </c>
    </row>
    <row r="117" spans="1:30">
      <c r="A117" t="s">
        <v>231</v>
      </c>
      <c r="B117" s="206">
        <f t="shared" si="3"/>
        <v>481.35757244043901</v>
      </c>
      <c r="C117" s="206">
        <f t="shared" si="4"/>
        <v>17298939.772441886</v>
      </c>
      <c r="D117" s="206">
        <f t="shared" ref="D117:E117" si="169">K34</f>
        <v>223794.15222536898</v>
      </c>
      <c r="E117" s="206">
        <f t="shared" si="169"/>
        <v>724482.12999407807</v>
      </c>
      <c r="F117" s="206">
        <f t="shared" si="6"/>
        <v>933344.84254933603</v>
      </c>
      <c r="G117" s="206">
        <f t="shared" si="7"/>
        <v>351834795.18882269</v>
      </c>
      <c r="H117" s="206">
        <f t="shared" si="8"/>
        <v>302.96748109785204</v>
      </c>
      <c r="I117" s="206">
        <f t="shared" ref="I117:J117" si="170">Q34</f>
        <v>686497.26681579778</v>
      </c>
      <c r="J117" s="206">
        <f t="shared" si="170"/>
        <v>2134274.4998296327</v>
      </c>
      <c r="K117" s="206">
        <f t="shared" si="10"/>
        <v>399948.61362884962</v>
      </c>
      <c r="L117" s="207">
        <f t="shared" si="87"/>
        <v>242.64994745052434</v>
      </c>
      <c r="M117" s="206">
        <f t="shared" si="88"/>
        <v>18310.116668301547</v>
      </c>
      <c r="N117" s="206">
        <f t="shared" si="89"/>
        <v>177.60162685046501</v>
      </c>
      <c r="O117" s="206">
        <f t="shared" si="90"/>
        <v>120.83218341768595</v>
      </c>
      <c r="P117" t="s">
        <v>309</v>
      </c>
      <c r="Q117" s="215">
        <f t="shared" si="13"/>
        <v>1.04</v>
      </c>
      <c r="R117" s="215">
        <f t="shared" ref="R117:T117" si="171">Z34</f>
        <v>0.17</v>
      </c>
      <c r="S117" s="215">
        <f t="shared" si="171"/>
        <v>1</v>
      </c>
      <c r="T117" s="215">
        <f t="shared" si="171"/>
        <v>9.26</v>
      </c>
      <c r="U117" s="215">
        <f t="shared" si="15"/>
        <v>1.49</v>
      </c>
      <c r="V117" s="215">
        <f t="shared" si="16"/>
        <v>0.57999999999999996</v>
      </c>
      <c r="W117" s="215">
        <f t="shared" si="17"/>
        <v>10.33</v>
      </c>
      <c r="X117" s="215">
        <f t="shared" ref="X117:Y117" si="172">AG34</f>
        <v>0.61</v>
      </c>
      <c r="Y117" s="215">
        <f t="shared" si="172"/>
        <v>2.99</v>
      </c>
      <c r="Z117" s="215">
        <f t="shared" ref="Z117:AD117" si="173">AI75</f>
        <v>0.39</v>
      </c>
      <c r="AA117" s="217">
        <f t="shared" si="173"/>
        <v>0.99</v>
      </c>
      <c r="AB117" s="215">
        <f t="shared" si="173"/>
        <v>1.18</v>
      </c>
      <c r="AC117" s="215">
        <f t="shared" si="173"/>
        <v>2.57</v>
      </c>
      <c r="AD117" s="215">
        <f t="shared" si="173"/>
        <v>2.46</v>
      </c>
    </row>
    <row r="118" spans="1:30">
      <c r="A118" t="s">
        <v>278</v>
      </c>
      <c r="B118" s="206">
        <f t="shared" si="3"/>
        <v>2059.2819369123717</v>
      </c>
      <c r="C118" s="206">
        <f t="shared" si="4"/>
        <v>138094156.90873474</v>
      </c>
      <c r="D118" s="206">
        <f t="shared" ref="D118:E118" si="174">K35</f>
        <v>1663270.9456145901</v>
      </c>
      <c r="E118" s="206">
        <f t="shared" si="174"/>
        <v>1732656.9788289126</v>
      </c>
      <c r="F118" s="206">
        <f t="shared" si="6"/>
        <v>1118647.2604248936</v>
      </c>
      <c r="G118" s="206">
        <f t="shared" si="7"/>
        <v>235992266.98986202</v>
      </c>
      <c r="H118" s="206">
        <f t="shared" si="8"/>
        <v>27895.381051101773</v>
      </c>
      <c r="I118" s="206">
        <f t="shared" ref="I118:J118" si="175">Q35</f>
        <v>887662.70077633136</v>
      </c>
      <c r="J118" s="206">
        <f t="shared" si="175"/>
        <v>7668352.9811001131</v>
      </c>
      <c r="K118" s="206">
        <f t="shared" si="10"/>
        <v>117973.79426397792</v>
      </c>
      <c r="L118" s="206">
        <f t="shared" si="87"/>
        <v>677.25696707098427</v>
      </c>
      <c r="M118" s="206">
        <f t="shared" si="88"/>
        <v>41509.297981770003</v>
      </c>
      <c r="N118" s="206">
        <f t="shared" si="89"/>
        <v>865.58618939568157</v>
      </c>
      <c r="O118" s="206">
        <f t="shared" si="90"/>
        <v>2449.6958994114757</v>
      </c>
      <c r="P118" t="s">
        <v>309</v>
      </c>
      <c r="Q118" s="215">
        <f t="shared" si="13"/>
        <v>0.51</v>
      </c>
      <c r="R118" s="215">
        <f t="shared" ref="R118:T118" si="176">Z35</f>
        <v>0.77</v>
      </c>
      <c r="S118" s="215">
        <f t="shared" si="176"/>
        <v>0.62</v>
      </c>
      <c r="T118" s="215">
        <f t="shared" si="176"/>
        <v>2.09</v>
      </c>
      <c r="U118" s="215">
        <f t="shared" si="15"/>
        <v>1.68</v>
      </c>
      <c r="V118" s="215">
        <f t="shared" si="16"/>
        <v>0.68</v>
      </c>
      <c r="W118" s="215">
        <f t="shared" si="17"/>
        <v>1.45</v>
      </c>
      <c r="X118" s="215">
        <f t="shared" ref="X118:Y118" si="177">AG35</f>
        <v>0.91</v>
      </c>
      <c r="Y118" s="215">
        <f t="shared" si="177"/>
        <v>6.83</v>
      </c>
      <c r="Z118" s="215">
        <f t="shared" ref="Z118:AD118" si="178">AI76</f>
        <v>1.1100000000000001</v>
      </c>
      <c r="AA118" s="215">
        <f t="shared" si="178"/>
        <v>1.52</v>
      </c>
      <c r="AB118" s="215">
        <f t="shared" si="178"/>
        <v>1.02</v>
      </c>
      <c r="AC118" s="215">
        <f t="shared" si="178"/>
        <v>2.68</v>
      </c>
      <c r="AD118" s="215">
        <f t="shared" si="178"/>
        <v>1.19</v>
      </c>
    </row>
    <row r="119" spans="1:30">
      <c r="A119" t="s">
        <v>233</v>
      </c>
      <c r="B119" s="206">
        <f t="shared" si="3"/>
        <v>1662.4358849655819</v>
      </c>
      <c r="C119" s="206">
        <f t="shared" si="4"/>
        <v>121923007.16492866</v>
      </c>
      <c r="D119" s="206">
        <f t="shared" ref="D119:E119" si="179">K36</f>
        <v>148911.78933347599</v>
      </c>
      <c r="E119" s="206">
        <f t="shared" si="179"/>
        <v>645915.73698701698</v>
      </c>
      <c r="F119" s="206">
        <f t="shared" si="6"/>
        <v>710784.94419219741</v>
      </c>
      <c r="G119" s="206">
        <f t="shared" si="7"/>
        <v>207663685.01910019</v>
      </c>
      <c r="H119" s="206">
        <f t="shared" si="8"/>
        <v>822.70854526358858</v>
      </c>
      <c r="I119" s="206">
        <f t="shared" ref="I119:J119" si="180">Q36</f>
        <v>803350.29963687621</v>
      </c>
      <c r="J119" s="206">
        <f t="shared" si="180"/>
        <v>1159649.5730023475</v>
      </c>
      <c r="K119" s="206">
        <f t="shared" si="10"/>
        <v>99790.20174236373</v>
      </c>
      <c r="L119" s="207">
        <f t="shared" si="87"/>
        <v>49.654835537933792</v>
      </c>
      <c r="M119" s="206">
        <f t="shared" si="88"/>
        <v>22905.295102982363</v>
      </c>
      <c r="N119" s="207">
        <f t="shared" si="89"/>
        <v>56.061911091215578</v>
      </c>
      <c r="O119" s="206">
        <f t="shared" si="90"/>
        <v>1628.3982960887724</v>
      </c>
      <c r="P119" t="s">
        <v>309</v>
      </c>
      <c r="Q119" s="215">
        <f t="shared" si="13"/>
        <v>1.73</v>
      </c>
      <c r="R119" s="215">
        <f t="shared" ref="R119:T119" si="181">Z36</f>
        <v>1.1200000000000001</v>
      </c>
      <c r="S119" s="215">
        <f t="shared" si="181"/>
        <v>1.3</v>
      </c>
      <c r="T119" s="215">
        <f t="shared" si="181"/>
        <v>10.039999999999999</v>
      </c>
      <c r="U119" s="215">
        <f t="shared" si="15"/>
        <v>0.71</v>
      </c>
      <c r="V119" s="215">
        <f t="shared" si="16"/>
        <v>0.65</v>
      </c>
      <c r="W119" s="215">
        <f t="shared" si="17"/>
        <v>5.21</v>
      </c>
      <c r="X119" s="215">
        <f t="shared" ref="X119:Y119" si="182">AG36</f>
        <v>0.39</v>
      </c>
      <c r="Y119" s="215">
        <f t="shared" si="182"/>
        <v>2.46</v>
      </c>
      <c r="Z119" s="215">
        <f t="shared" ref="Z119:AD119" si="183">AI77</f>
        <v>0.42</v>
      </c>
      <c r="AA119" s="217">
        <f t="shared" si="183"/>
        <v>9.77</v>
      </c>
      <c r="AB119" s="215">
        <f t="shared" si="183"/>
        <v>1.58</v>
      </c>
      <c r="AC119" s="217">
        <f t="shared" si="183"/>
        <v>9.58</v>
      </c>
      <c r="AD119" s="215">
        <f t="shared" si="183"/>
        <v>0.94</v>
      </c>
    </row>
    <row r="120" spans="1:30">
      <c r="A120" t="s">
        <v>280</v>
      </c>
      <c r="B120" s="206">
        <f t="shared" si="3"/>
        <v>2037.1596066263726</v>
      </c>
      <c r="C120" s="206">
        <f t="shared" si="4"/>
        <v>136604749.35845402</v>
      </c>
      <c r="D120" s="206">
        <f t="shared" ref="D120:E120" si="184">K37</f>
        <v>1798890.4328580177</v>
      </c>
      <c r="E120" s="206">
        <f t="shared" si="184"/>
        <v>1784020.2483147322</v>
      </c>
      <c r="F120" s="206">
        <f t="shared" si="6"/>
        <v>1177494.3248951845</v>
      </c>
      <c r="G120" s="206">
        <f t="shared" si="7"/>
        <v>237360297.06120315</v>
      </c>
      <c r="H120" s="206">
        <f t="shared" si="8"/>
        <v>28146.55432824012</v>
      </c>
      <c r="I120" s="206">
        <f t="shared" ref="I120:J120" si="185">Q37</f>
        <v>1067840.0089597304</v>
      </c>
      <c r="J120" s="206">
        <f t="shared" si="185"/>
        <v>10730646.683938578</v>
      </c>
      <c r="K120" s="206">
        <f t="shared" si="10"/>
        <v>127714.23687696106</v>
      </c>
      <c r="L120" s="206">
        <f t="shared" si="87"/>
        <v>704.36701980592341</v>
      </c>
      <c r="M120" s="206">
        <f t="shared" si="88"/>
        <v>52194.681045515936</v>
      </c>
      <c r="N120" s="206">
        <f t="shared" si="89"/>
        <v>631.43911672847037</v>
      </c>
      <c r="O120" s="206">
        <f t="shared" si="90"/>
        <v>2878.9444933881578</v>
      </c>
      <c r="P120" t="s">
        <v>309</v>
      </c>
      <c r="Q120" s="215">
        <f t="shared" si="13"/>
        <v>1.3</v>
      </c>
      <c r="R120" s="215">
        <f t="shared" ref="R120:T120" si="186">Z37</f>
        <v>0.37</v>
      </c>
      <c r="S120" s="215">
        <f t="shared" si="186"/>
        <v>0.65</v>
      </c>
      <c r="T120" s="215">
        <f t="shared" si="186"/>
        <v>4.71</v>
      </c>
      <c r="U120" s="215">
        <f t="shared" si="15"/>
        <v>0.93</v>
      </c>
      <c r="V120" s="215">
        <f t="shared" si="16"/>
        <v>1.03</v>
      </c>
      <c r="W120" s="215">
        <f t="shared" si="17"/>
        <v>2.02</v>
      </c>
      <c r="X120" s="215">
        <f t="shared" ref="X120:Y120" si="187">AG37</f>
        <v>0.81</v>
      </c>
      <c r="Y120" s="215">
        <f t="shared" si="187"/>
        <v>1.4</v>
      </c>
      <c r="Z120" s="215">
        <f t="shared" ref="Z120:AD120" si="188">AI78</f>
        <v>0.11</v>
      </c>
      <c r="AA120" s="215">
        <f t="shared" si="188"/>
        <v>3.25</v>
      </c>
      <c r="AB120" s="215">
        <f t="shared" si="188"/>
        <v>0.13</v>
      </c>
      <c r="AC120" s="215">
        <f t="shared" si="188"/>
        <v>1.55</v>
      </c>
      <c r="AD120" s="215">
        <f t="shared" si="188"/>
        <v>0.7</v>
      </c>
    </row>
    <row r="121" spans="1:30">
      <c r="A121" t="s">
        <v>235</v>
      </c>
      <c r="B121" s="206">
        <f t="shared" si="3"/>
        <v>5013.8840864348522</v>
      </c>
      <c r="C121" s="206">
        <f t="shared" si="4"/>
        <v>342279641.74982882</v>
      </c>
      <c r="D121" s="206">
        <f t="shared" ref="D121:E121" si="189">K38</f>
        <v>1469984.5265326744</v>
      </c>
      <c r="E121" s="206">
        <f t="shared" si="189"/>
        <v>2263619.7895277087</v>
      </c>
      <c r="F121" s="206">
        <f t="shared" si="6"/>
        <v>2551028.9536497071</v>
      </c>
      <c r="G121" s="206">
        <f t="shared" si="7"/>
        <v>583693323.96629858</v>
      </c>
      <c r="H121" s="206">
        <f t="shared" si="8"/>
        <v>4404.6831422796986</v>
      </c>
      <c r="I121" s="206">
        <f t="shared" ref="I121:J121" si="190">Q38</f>
        <v>2802744.4337001974</v>
      </c>
      <c r="J121" s="206">
        <f t="shared" si="190"/>
        <v>20200558.639878534</v>
      </c>
      <c r="K121" s="206">
        <f t="shared" si="10"/>
        <v>304400.07703015755</v>
      </c>
      <c r="L121" s="207">
        <f t="shared" si="87"/>
        <v>209.61321960075364</v>
      </c>
      <c r="M121" s="206">
        <f t="shared" si="88"/>
        <v>101981.03963176245</v>
      </c>
      <c r="N121" s="206">
        <f t="shared" si="89"/>
        <v>379.347824765035</v>
      </c>
      <c r="O121" s="206">
        <f t="shared" si="90"/>
        <v>6554.9220010904892</v>
      </c>
      <c r="P121" t="s">
        <v>309</v>
      </c>
      <c r="Q121" s="215">
        <f t="shared" si="13"/>
        <v>0.25</v>
      </c>
      <c r="R121" s="215">
        <f t="shared" ref="R121:T121" si="191">Z38</f>
        <v>1.2</v>
      </c>
      <c r="S121" s="215">
        <f t="shared" si="191"/>
        <v>1.79</v>
      </c>
      <c r="T121" s="215">
        <f t="shared" si="191"/>
        <v>3.93</v>
      </c>
      <c r="U121" s="215">
        <f t="shared" si="15"/>
        <v>2.04</v>
      </c>
      <c r="V121" s="215">
        <f t="shared" si="16"/>
        <v>0.7</v>
      </c>
      <c r="W121" s="215">
        <f t="shared" si="17"/>
        <v>4.46</v>
      </c>
      <c r="X121" s="215">
        <f t="shared" ref="X121:Y121" si="192">AG38</f>
        <v>0.51</v>
      </c>
      <c r="Y121" s="215">
        <f t="shared" si="192"/>
        <v>1.77</v>
      </c>
      <c r="Z121" s="215">
        <f t="shared" ref="Z121:AD121" si="193">AI79</f>
        <v>1.1000000000000001</v>
      </c>
      <c r="AA121" s="217">
        <f t="shared" si="193"/>
        <v>5.76</v>
      </c>
      <c r="AB121" s="215">
        <f t="shared" si="193"/>
        <v>0.7</v>
      </c>
      <c r="AC121" s="215">
        <f t="shared" si="193"/>
        <v>1.2</v>
      </c>
      <c r="AD121" s="215">
        <f t="shared" si="193"/>
        <v>0.75</v>
      </c>
    </row>
    <row r="122" spans="1:30">
      <c r="A122" t="s">
        <v>282</v>
      </c>
      <c r="B122" s="206">
        <f t="shared" si="3"/>
        <v>3547.2749314136368</v>
      </c>
      <c r="C122" s="206">
        <f t="shared" si="4"/>
        <v>139522677.86541504</v>
      </c>
      <c r="D122" s="206">
        <f t="shared" ref="D122:E122" si="194">K39</f>
        <v>403511.6295100493</v>
      </c>
      <c r="E122" s="206">
        <f t="shared" si="194"/>
        <v>313173.20499287406</v>
      </c>
      <c r="F122" s="206">
        <f t="shared" si="6"/>
        <v>148476.48488547967</v>
      </c>
      <c r="G122" s="206">
        <f t="shared" si="7"/>
        <v>236084416.0715512</v>
      </c>
      <c r="H122" s="206">
        <f t="shared" si="8"/>
        <v>19206.998888314836</v>
      </c>
      <c r="I122" s="206">
        <f t="shared" ref="I122:J122" si="195">Q39</f>
        <v>1701975.9179035809</v>
      </c>
      <c r="J122" s="206">
        <f t="shared" si="195"/>
        <v>7917661.0287941992</v>
      </c>
      <c r="K122" s="206">
        <f t="shared" si="10"/>
        <v>40159.354007120208</v>
      </c>
      <c r="L122" s="206">
        <f t="shared" si="87"/>
        <v>679.15366283671108</v>
      </c>
      <c r="M122" s="206">
        <f t="shared" si="88"/>
        <v>123710.20318893572</v>
      </c>
      <c r="N122" s="207">
        <f t="shared" si="89"/>
        <v>42.623861647396204</v>
      </c>
      <c r="O122" s="206">
        <f t="shared" si="90"/>
        <v>218.57354645726394</v>
      </c>
      <c r="P122" t="s">
        <v>309</v>
      </c>
      <c r="Q122" s="215">
        <f t="shared" si="13"/>
        <v>0.67</v>
      </c>
      <c r="R122" s="215">
        <f t="shared" ref="R122:T122" si="196">Z39</f>
        <v>1.05</v>
      </c>
      <c r="S122" s="215">
        <f t="shared" si="196"/>
        <v>0.66</v>
      </c>
      <c r="T122" s="215">
        <f t="shared" si="196"/>
        <v>10.26</v>
      </c>
      <c r="U122" s="215">
        <f t="shared" si="15"/>
        <v>3.7</v>
      </c>
      <c r="V122" s="215">
        <f t="shared" si="16"/>
        <v>0.37</v>
      </c>
      <c r="W122" s="215">
        <f t="shared" si="17"/>
        <v>2.4</v>
      </c>
      <c r="X122" s="215">
        <f t="shared" ref="X122:Y122" si="197">AG39</f>
        <v>0.93</v>
      </c>
      <c r="Y122" s="215">
        <f t="shared" si="197"/>
        <v>2.35</v>
      </c>
      <c r="Z122" s="215">
        <f t="shared" ref="Z122:AD122" si="198">AI80</f>
        <v>0.71</v>
      </c>
      <c r="AA122" s="215">
        <f t="shared" si="198"/>
        <v>1.22</v>
      </c>
      <c r="AB122" s="215">
        <f t="shared" si="198"/>
        <v>0.68</v>
      </c>
      <c r="AC122" s="217">
        <f t="shared" si="198"/>
        <v>6.68</v>
      </c>
      <c r="AD122" s="215">
        <f t="shared" si="198"/>
        <v>0.54</v>
      </c>
    </row>
    <row r="123" spans="1:30" ht="16.2" thickBot="1">
      <c r="A123" t="s">
        <v>241</v>
      </c>
      <c r="B123" s="208">
        <f t="shared" si="3"/>
        <v>3970.5383924822463</v>
      </c>
      <c r="C123" s="208">
        <f t="shared" si="4"/>
        <v>126786508.90075395</v>
      </c>
      <c r="D123" s="208">
        <f t="shared" ref="D123:E123" si="199">K40</f>
        <v>47129.63401066525</v>
      </c>
      <c r="E123" s="208">
        <f t="shared" si="199"/>
        <v>790005.87558347499</v>
      </c>
      <c r="F123" s="208">
        <f t="shared" si="6"/>
        <v>100174.50114769883</v>
      </c>
      <c r="G123" s="208">
        <f t="shared" si="7"/>
        <v>213293382.81589144</v>
      </c>
      <c r="H123" s="208">
        <f t="shared" si="8"/>
        <v>438.70144316331823</v>
      </c>
      <c r="I123" s="208">
        <f t="shared" ref="I123:J123" si="200">Q40</f>
        <v>1479107.5739117397</v>
      </c>
      <c r="J123" s="208">
        <f t="shared" si="200"/>
        <v>1902002.7233024782</v>
      </c>
      <c r="K123" s="208">
        <f t="shared" si="10"/>
        <v>32336.961693690504</v>
      </c>
      <c r="L123" s="211">
        <f t="shared" si="87"/>
        <v>27.831812231721237</v>
      </c>
      <c r="M123" s="208">
        <f t="shared" si="88"/>
        <v>109725.41800707366</v>
      </c>
      <c r="N123" s="211">
        <f t="shared" si="89"/>
        <v>-1.2013731898584707</v>
      </c>
      <c r="O123" s="208">
        <f t="shared" si="90"/>
        <v>172.19682387971412</v>
      </c>
      <c r="P123" t="s">
        <v>309</v>
      </c>
      <c r="Q123" s="218">
        <f t="shared" si="13"/>
        <v>0.62</v>
      </c>
      <c r="R123" s="218">
        <f t="shared" ref="R123:T123" si="201">Z40</f>
        <v>0.88</v>
      </c>
      <c r="S123" s="218">
        <f t="shared" si="201"/>
        <v>2.82</v>
      </c>
      <c r="T123" s="218">
        <f t="shared" si="201"/>
        <v>8.91</v>
      </c>
      <c r="U123" s="218">
        <f t="shared" si="15"/>
        <v>6.97</v>
      </c>
      <c r="V123" s="218">
        <f t="shared" si="16"/>
        <v>0.54</v>
      </c>
      <c r="W123" s="218">
        <f t="shared" si="17"/>
        <v>4.05</v>
      </c>
      <c r="X123" s="218">
        <f t="shared" ref="X123:Y123" si="202">AG40</f>
        <v>0.35</v>
      </c>
      <c r="Y123" s="218">
        <f t="shared" si="202"/>
        <v>1.53</v>
      </c>
      <c r="Z123" s="218">
        <f t="shared" ref="Z123:AD123" si="203">AI81</f>
        <v>0.76</v>
      </c>
      <c r="AA123" s="220">
        <f t="shared" si="203"/>
        <v>14.45</v>
      </c>
      <c r="AB123" s="218">
        <f t="shared" si="203"/>
        <v>0.32</v>
      </c>
      <c r="AC123" s="220" t="str">
        <f t="shared" si="203"/>
        <v>&gt;100</v>
      </c>
      <c r="AD123" s="218">
        <f t="shared" si="203"/>
        <v>1.76</v>
      </c>
    </row>
  </sheetData>
  <pageMargins left="0.7" right="0.7" top="0.75" bottom="0.75" header="0.3" footer="0.3"/>
  <ignoredErrors>
    <ignoredError sqref="U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7"/>
  <sheetViews>
    <sheetView workbookViewId="0">
      <selection activeCell="X3" sqref="X3:X21"/>
    </sheetView>
  </sheetViews>
  <sheetFormatPr defaultColWidth="7.59765625" defaultRowHeight="15.6"/>
  <cols>
    <col min="2" max="2" width="20.09765625" customWidth="1"/>
    <col min="3" max="3" width="7.59765625" customWidth="1"/>
    <col min="10" max="10" width="9" style="70" bestFit="1" customWidth="1"/>
    <col min="16" max="16" width="7.59765625" style="70"/>
  </cols>
  <sheetData>
    <row r="1" spans="1:35">
      <c r="C1" s="23" t="s">
        <v>449</v>
      </c>
      <c r="D1" s="23"/>
      <c r="E1" s="23"/>
      <c r="F1" s="23"/>
      <c r="G1" s="23"/>
      <c r="H1" s="23"/>
      <c r="I1" s="23"/>
      <c r="J1" s="142"/>
      <c r="K1" s="23"/>
      <c r="L1" s="23"/>
      <c r="M1" s="41" t="s">
        <v>450</v>
      </c>
      <c r="N1" s="41"/>
      <c r="O1" s="41"/>
      <c r="P1" s="143"/>
      <c r="Q1" s="41"/>
      <c r="R1" s="41"/>
      <c r="S1" s="41"/>
      <c r="T1" s="41"/>
      <c r="U1" s="41"/>
      <c r="V1" s="41"/>
      <c r="W1" s="41"/>
      <c r="X1" s="41"/>
      <c r="Y1" s="50" t="s">
        <v>451</v>
      </c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s="95" customFormat="1" ht="63" thickBot="1">
      <c r="A2" s="95" t="s">
        <v>452</v>
      </c>
      <c r="B2" s="95" t="s">
        <v>453</v>
      </c>
      <c r="C2" s="95" t="s">
        <v>454</v>
      </c>
      <c r="D2" s="95" t="s">
        <v>455</v>
      </c>
      <c r="E2" s="95" t="s">
        <v>456</v>
      </c>
      <c r="F2" s="95" t="s">
        <v>457</v>
      </c>
      <c r="G2" s="95" t="s">
        <v>458</v>
      </c>
      <c r="H2" s="95" t="s">
        <v>459</v>
      </c>
      <c r="I2" s="95" t="s">
        <v>460</v>
      </c>
      <c r="J2" s="144" t="s">
        <v>461</v>
      </c>
      <c r="K2" s="95" t="s">
        <v>462</v>
      </c>
      <c r="L2" s="95" t="s">
        <v>463</v>
      </c>
      <c r="M2" s="95" t="s">
        <v>94</v>
      </c>
      <c r="N2" s="95" t="s">
        <v>464</v>
      </c>
      <c r="O2" s="95" t="s">
        <v>465</v>
      </c>
      <c r="P2" s="144" t="s">
        <v>97</v>
      </c>
      <c r="Q2" s="95" t="s">
        <v>99</v>
      </c>
      <c r="R2" s="95" t="s">
        <v>100</v>
      </c>
      <c r="S2" s="95" t="s">
        <v>101</v>
      </c>
      <c r="T2" s="95" t="s">
        <v>466</v>
      </c>
      <c r="U2" s="95" t="s">
        <v>467</v>
      </c>
      <c r="V2" s="95" t="s">
        <v>468</v>
      </c>
      <c r="W2" s="95" t="s">
        <v>469</v>
      </c>
      <c r="X2" s="95" t="s">
        <v>470</v>
      </c>
      <c r="Y2" s="95" t="s">
        <v>94</v>
      </c>
      <c r="Z2" s="95" t="s">
        <v>471</v>
      </c>
      <c r="AA2" s="95" t="s">
        <v>472</v>
      </c>
      <c r="AB2" s="95" t="s">
        <v>97</v>
      </c>
      <c r="AC2" s="95" t="s">
        <v>99</v>
      </c>
      <c r="AD2" s="95" t="s">
        <v>100</v>
      </c>
      <c r="AE2" s="95" t="s">
        <v>101</v>
      </c>
      <c r="AF2" s="95" t="s">
        <v>473</v>
      </c>
      <c r="AG2" s="95" t="s">
        <v>467</v>
      </c>
      <c r="AH2" s="95" t="s">
        <v>474</v>
      </c>
      <c r="AI2" s="95" t="s">
        <v>475</v>
      </c>
    </row>
    <row r="3" spans="1:35" ht="16.2" thickBot="1">
      <c r="A3" t="s">
        <v>266</v>
      </c>
      <c r="B3" t="s">
        <v>391</v>
      </c>
      <c r="C3" s="145">
        <v>1.23051</v>
      </c>
      <c r="D3" s="145">
        <v>-1.204E-2</v>
      </c>
      <c r="E3" s="146">
        <f>-1*D3</f>
        <v>1.204E-2</v>
      </c>
      <c r="F3">
        <v>1.5</v>
      </c>
      <c r="G3" s="147">
        <v>1.6416599999999999</v>
      </c>
      <c r="H3" s="147">
        <v>1.23308</v>
      </c>
      <c r="I3" s="148">
        <f>E3-(H3-C3)</f>
        <v>9.4700000000000392E-3</v>
      </c>
      <c r="J3" s="70">
        <f>(G3+I3)/I3</f>
        <v>174.35374868004152</v>
      </c>
      <c r="K3" s="3">
        <f>$C$33/J3</f>
        <v>2296.6641269918273</v>
      </c>
      <c r="L3">
        <f>K3/200</f>
        <v>11.483320634959137</v>
      </c>
      <c r="M3">
        <v>2.5</v>
      </c>
      <c r="N3" s="70">
        <f>M3/L3</f>
        <v>0.21770706222285122</v>
      </c>
      <c r="O3" s="145">
        <v>0.23641999999999999</v>
      </c>
      <c r="P3" s="70">
        <f>M3-N3</f>
        <v>2.2822929377771488</v>
      </c>
      <c r="Q3" s="145">
        <v>2.28979</v>
      </c>
      <c r="R3">
        <f>O3+Q3</f>
        <v>2.5262099999999998</v>
      </c>
      <c r="S3">
        <f>(O3/$C$35)+(Q3/$C$36)</f>
        <v>2.4779178882727972</v>
      </c>
      <c r="T3">
        <f>R3/S3</f>
        <v>1.0194889878941324</v>
      </c>
      <c r="U3">
        <f>S3/(O3/$C$35)</f>
        <v>11.51023358811093</v>
      </c>
      <c r="V3">
        <f>K3/U3</f>
        <v>199.53236477877229</v>
      </c>
      <c r="W3">
        <f>V3/10</f>
        <v>19.95323647787723</v>
      </c>
      <c r="X3">
        <f>U3*J3</f>
        <v>2006.8523742700656</v>
      </c>
      <c r="Y3">
        <v>2.5</v>
      </c>
      <c r="Z3" s="70">
        <f>Y3/W3</f>
        <v>0.12529295699832091</v>
      </c>
      <c r="AA3" s="147">
        <v>0.12831999999999999</v>
      </c>
      <c r="AB3" s="70">
        <f>Y3-Z3</f>
        <v>2.374707043001679</v>
      </c>
      <c r="AC3" s="147">
        <v>2.3924300000000001</v>
      </c>
      <c r="AD3">
        <f>AA3+AC3</f>
        <v>2.52075</v>
      </c>
      <c r="AE3">
        <f>(AA3/T3)+(AC3/$C$36)</f>
        <v>2.4899282447735893</v>
      </c>
      <c r="AF3">
        <f>AD3/AE3</f>
        <v>1.012378571668122</v>
      </c>
      <c r="AG3">
        <f>AE3/(AA3/T3)</f>
        <v>19.78221965549595</v>
      </c>
      <c r="AH3">
        <f>V3/AG3</f>
        <v>10.086449764161712</v>
      </c>
      <c r="AI3">
        <f>X3*AG3</f>
        <v>39699.994483964008</v>
      </c>
    </row>
    <row r="4" spans="1:35" ht="16.2" thickBot="1">
      <c r="A4" t="s">
        <v>268</v>
      </c>
      <c r="B4" t="s">
        <v>395</v>
      </c>
      <c r="C4" s="147">
        <v>1.2303200000000001</v>
      </c>
      <c r="D4" s="147">
        <v>-1.1820000000000001E-2</v>
      </c>
      <c r="E4" s="146">
        <f t="shared" ref="E4:E22" si="0">-1*D4</f>
        <v>1.1820000000000001E-2</v>
      </c>
      <c r="F4">
        <v>1.5</v>
      </c>
      <c r="G4" s="147">
        <v>1.6426000000000001</v>
      </c>
      <c r="H4" s="147">
        <v>1.23363</v>
      </c>
      <c r="I4" s="148">
        <f>E4-(H4-C4)</f>
        <v>8.5100000000000765E-3</v>
      </c>
      <c r="J4" s="70">
        <f t="shared" ref="J4:J21" si="1">(G4+I4)/I4</f>
        <v>194.01997649823562</v>
      </c>
      <c r="K4" s="3">
        <f t="shared" ref="K4:K21" si="2">$C$33/J4</f>
        <v>2063.8699541520737</v>
      </c>
      <c r="L4">
        <f t="shared" ref="L4:L21" si="3">K4/200</f>
        <v>10.319349770760368</v>
      </c>
      <c r="M4">
        <v>2.5</v>
      </c>
      <c r="N4" s="70">
        <f t="shared" ref="N4:N21" si="4">M4/L4</f>
        <v>0.24226332623046565</v>
      </c>
      <c r="O4" s="145">
        <v>0.26283000000000001</v>
      </c>
      <c r="P4" s="70">
        <f t="shared" ref="P4:P22" si="5">M4-N4</f>
        <v>2.2577366737695344</v>
      </c>
      <c r="Q4" s="145">
        <v>2.2838599999999998</v>
      </c>
      <c r="R4">
        <f t="shared" ref="R4:R22" si="6">O4+Q4</f>
        <v>2.5466899999999999</v>
      </c>
      <c r="S4">
        <f t="shared" ref="S4:S22" si="7">(O4/$C$35)+(Q4/$C$36)</f>
        <v>2.4961066473849045</v>
      </c>
      <c r="T4">
        <f t="shared" ref="T4:T22" si="8">R4/S4</f>
        <v>1.0202649004072362</v>
      </c>
      <c r="U4">
        <f t="shared" ref="U4:U22" si="9">S4/(O4/$C$35)</f>
        <v>10.429647757706892</v>
      </c>
      <c r="V4">
        <f t="shared" ref="V4:V21" si="10">K4/U4</f>
        <v>197.88491443797764</v>
      </c>
      <c r="W4">
        <f t="shared" ref="W4:W21" si="11">V4/10</f>
        <v>19.788491443797763</v>
      </c>
      <c r="X4">
        <f t="shared" ref="X4:X21" si="12">U4*J4</f>
        <v>2023.5600128351671</v>
      </c>
      <c r="Y4">
        <v>2.5</v>
      </c>
      <c r="Z4" s="70">
        <f t="shared" ref="Z4:Z21" si="13">Y4/W4</f>
        <v>0.12633605785970947</v>
      </c>
      <c r="AA4" s="147">
        <v>0.12808</v>
      </c>
      <c r="AB4" s="70">
        <f t="shared" ref="AB4:AB21" si="14">Y4-Z4</f>
        <v>2.3736639421402908</v>
      </c>
      <c r="AC4" s="147">
        <v>2.39079</v>
      </c>
      <c r="AD4">
        <f t="shared" ref="AD4:AD21" si="15">AA4+AC4</f>
        <v>2.5188700000000002</v>
      </c>
      <c r="AE4">
        <f t="shared" ref="AE4:AE21" si="16">(AA4/T4)+(AC4/$C$36)</f>
        <v>2.4879767364191823</v>
      </c>
      <c r="AF4">
        <f t="shared" ref="AF4:AF21" si="17">AD4/AE4</f>
        <v>1.0124170226869891</v>
      </c>
      <c r="AG4">
        <f t="shared" ref="AG4:AG21" si="18">AE4/(AA4/T4)</f>
        <v>19.818826805108039</v>
      </c>
      <c r="AH4">
        <f t="shared" ref="AH4:AH21" si="19">V4/AG4</f>
        <v>9.9846936644592628</v>
      </c>
      <c r="AI4">
        <f t="shared" ref="AI4:AI21" si="20">X4*AG4</f>
        <v>40104.585424122379</v>
      </c>
    </row>
    <row r="5" spans="1:35" ht="16.2" thickBot="1">
      <c r="A5" t="s">
        <v>270</v>
      </c>
      <c r="B5" t="s">
        <v>399</v>
      </c>
      <c r="C5" s="147">
        <v>1.22912</v>
      </c>
      <c r="D5" s="147">
        <v>-1.2710000000000001E-2</v>
      </c>
      <c r="E5" s="146">
        <f t="shared" si="0"/>
        <v>1.2710000000000001E-2</v>
      </c>
      <c r="F5">
        <v>1.5</v>
      </c>
      <c r="G5" s="147">
        <v>1.63774</v>
      </c>
      <c r="H5" s="147">
        <v>1.2293000000000001</v>
      </c>
      <c r="I5" s="148">
        <f t="shared" ref="I5:I22" si="21">E5-(H5-C5)</f>
        <v>1.2529999999999932E-2</v>
      </c>
      <c r="J5" s="70">
        <f t="shared" si="1"/>
        <v>131.70550678371978</v>
      </c>
      <c r="K5" s="3">
        <f t="shared" si="2"/>
        <v>3040.3588261314653</v>
      </c>
      <c r="L5">
        <f t="shared" si="3"/>
        <v>15.201794130657326</v>
      </c>
      <c r="M5">
        <v>2.5</v>
      </c>
      <c r="N5" s="70">
        <f t="shared" si="4"/>
        <v>0.16445427286495556</v>
      </c>
      <c r="O5" s="145">
        <v>0.17910999999999999</v>
      </c>
      <c r="P5" s="70">
        <f t="shared" si="5"/>
        <v>2.3355457271350444</v>
      </c>
      <c r="Q5" s="145">
        <v>2.35907</v>
      </c>
      <c r="R5">
        <f t="shared" si="6"/>
        <v>2.5381800000000001</v>
      </c>
      <c r="S5">
        <f t="shared" si="7"/>
        <v>2.494190992014961</v>
      </c>
      <c r="T5">
        <f t="shared" si="8"/>
        <v>1.0176365836160375</v>
      </c>
      <c r="U5">
        <f t="shared" si="9"/>
        <v>15.292951523816818</v>
      </c>
      <c r="V5">
        <f t="shared" si="10"/>
        <v>198.8078508845395</v>
      </c>
      <c r="W5">
        <f t="shared" si="11"/>
        <v>19.880785088453951</v>
      </c>
      <c r="X5">
        <f t="shared" si="12"/>
        <v>2014.1659306631536</v>
      </c>
      <c r="Y5">
        <v>2.5</v>
      </c>
      <c r="Z5" s="70">
        <f t="shared" si="13"/>
        <v>0.12574956114041547</v>
      </c>
      <c r="AA5" s="147">
        <v>0.12742999999999999</v>
      </c>
      <c r="AB5" s="70">
        <f t="shared" si="14"/>
        <v>2.3742504388595846</v>
      </c>
      <c r="AC5" s="147">
        <v>2.3984299999999998</v>
      </c>
      <c r="AD5">
        <f t="shared" si="15"/>
        <v>2.5258599999999998</v>
      </c>
      <c r="AE5">
        <f t="shared" si="16"/>
        <v>2.4952116387657401</v>
      </c>
      <c r="AF5">
        <f t="shared" si="17"/>
        <v>1.0122828704219333</v>
      </c>
      <c r="AG5">
        <f t="shared" si="18"/>
        <v>19.926380345856877</v>
      </c>
      <c r="AH5">
        <f t="shared" si="19"/>
        <v>9.9771181435807499</v>
      </c>
      <c r="AI5">
        <f t="shared" si="20"/>
        <v>40135.036414060793</v>
      </c>
    </row>
    <row r="6" spans="1:35" ht="16.2" thickBot="1">
      <c r="A6" t="s">
        <v>272</v>
      </c>
      <c r="B6" t="s">
        <v>401</v>
      </c>
      <c r="C6" s="147">
        <v>1.2281299999999999</v>
      </c>
      <c r="D6" s="147">
        <v>-1.2449999999999999E-2</v>
      </c>
      <c r="E6" s="146">
        <f t="shared" si="0"/>
        <v>1.2449999999999999E-2</v>
      </c>
      <c r="F6">
        <v>1.5</v>
      </c>
      <c r="G6" s="147">
        <v>1.6397200000000001</v>
      </c>
      <c r="H6" s="147">
        <v>1.2282900000000001</v>
      </c>
      <c r="I6" s="148">
        <f t="shared" si="21"/>
        <v>1.2289999999999839E-2</v>
      </c>
      <c r="J6" s="70">
        <f t="shared" si="1"/>
        <v>134.41903986981461</v>
      </c>
      <c r="K6" s="3">
        <f t="shared" si="2"/>
        <v>2978.9827422351777</v>
      </c>
      <c r="L6">
        <f t="shared" si="3"/>
        <v>14.894913711175889</v>
      </c>
      <c r="M6">
        <v>2.5</v>
      </c>
      <c r="N6" s="70">
        <f t="shared" si="4"/>
        <v>0.16784252990497089</v>
      </c>
      <c r="O6" s="145">
        <v>0.18145</v>
      </c>
      <c r="P6" s="70">
        <f t="shared" si="5"/>
        <v>2.3321574700950292</v>
      </c>
      <c r="Q6" s="145">
        <v>2.34965</v>
      </c>
      <c r="R6">
        <f t="shared" si="6"/>
        <v>2.5310999999999999</v>
      </c>
      <c r="S6">
        <f t="shared" si="7"/>
        <v>2.4870134510442168</v>
      </c>
      <c r="T6">
        <f t="shared" si="8"/>
        <v>1.0177267030611645</v>
      </c>
      <c r="U6">
        <f t="shared" si="9"/>
        <v>15.052290834592226</v>
      </c>
      <c r="V6">
        <f t="shared" si="10"/>
        <v>197.90892794796838</v>
      </c>
      <c r="W6">
        <f t="shared" si="11"/>
        <v>19.790892794796839</v>
      </c>
      <c r="X6">
        <f t="shared" si="12"/>
        <v>2023.3144818270973</v>
      </c>
      <c r="Y6">
        <v>2.5</v>
      </c>
      <c r="Z6" s="70">
        <f t="shared" si="13"/>
        <v>0.12632072872716824</v>
      </c>
      <c r="AA6" s="147">
        <v>0.12853000000000001</v>
      </c>
      <c r="AB6" s="70">
        <f t="shared" si="14"/>
        <v>2.3736792712728318</v>
      </c>
      <c r="AC6" s="147">
        <v>2.3952300000000002</v>
      </c>
      <c r="AD6">
        <f t="shared" si="15"/>
        <v>2.5237600000000002</v>
      </c>
      <c r="AE6">
        <f t="shared" si="16"/>
        <v>2.4931193353610204</v>
      </c>
      <c r="AF6">
        <f t="shared" si="17"/>
        <v>1.0122900914546646</v>
      </c>
      <c r="AG6">
        <f t="shared" si="18"/>
        <v>19.741026386952566</v>
      </c>
      <c r="AH6">
        <f t="shared" si="19"/>
        <v>10.02526029136825</v>
      </c>
      <c r="AI6">
        <f t="shared" si="20"/>
        <v>39942.304574851987</v>
      </c>
    </row>
    <row r="7" spans="1:35" ht="16.2" thickBot="1">
      <c r="A7" t="s">
        <v>274</v>
      </c>
      <c r="B7" t="s">
        <v>404</v>
      </c>
      <c r="C7" s="147">
        <v>1.2308300000000001</v>
      </c>
      <c r="D7" s="147">
        <v>-1.1679999999999999E-2</v>
      </c>
      <c r="E7" s="146">
        <f t="shared" si="0"/>
        <v>1.1679999999999999E-2</v>
      </c>
      <c r="F7">
        <v>1.5</v>
      </c>
      <c r="G7" s="147">
        <v>1.64462</v>
      </c>
      <c r="H7" s="147">
        <v>1.2310399999999999</v>
      </c>
      <c r="I7" s="148">
        <f t="shared" si="21"/>
        <v>1.1470000000000178E-2</v>
      </c>
      <c r="J7" s="70">
        <f t="shared" si="1"/>
        <v>144.38448125544676</v>
      </c>
      <c r="K7" s="3">
        <f t="shared" si="2"/>
        <v>2773.3728480940476</v>
      </c>
      <c r="L7">
        <f t="shared" si="3"/>
        <v>13.866864240470239</v>
      </c>
      <c r="M7">
        <v>2.5</v>
      </c>
      <c r="N7" s="70">
        <f t="shared" si="4"/>
        <v>0.18028589280507895</v>
      </c>
      <c r="O7" s="145">
        <v>0.19605</v>
      </c>
      <c r="P7" s="70">
        <f t="shared" si="5"/>
        <v>2.3197141071949212</v>
      </c>
      <c r="Q7" s="145">
        <v>2.34145</v>
      </c>
      <c r="R7">
        <f t="shared" si="6"/>
        <v>2.5375000000000001</v>
      </c>
      <c r="S7">
        <f t="shared" si="7"/>
        <v>2.4922051661252373</v>
      </c>
      <c r="T7">
        <f t="shared" si="8"/>
        <v>1.0181746007473313</v>
      </c>
      <c r="U7">
        <f t="shared" si="9"/>
        <v>13.960416798973403</v>
      </c>
      <c r="V7">
        <f t="shared" si="10"/>
        <v>198.65974548109418</v>
      </c>
      <c r="W7">
        <f t="shared" si="11"/>
        <v>19.865974548109417</v>
      </c>
      <c r="X7">
        <f t="shared" si="12"/>
        <v>2015.6675376295993</v>
      </c>
      <c r="Y7">
        <v>2.5</v>
      </c>
      <c r="Z7" s="70">
        <f t="shared" si="13"/>
        <v>0.12584331032669713</v>
      </c>
      <c r="AA7" s="147">
        <v>0.12864999999999999</v>
      </c>
      <c r="AB7" s="70">
        <f t="shared" si="14"/>
        <v>2.3741566896733031</v>
      </c>
      <c r="AC7" s="147">
        <v>2.3975300000000002</v>
      </c>
      <c r="AD7">
        <f t="shared" si="15"/>
        <v>2.5261800000000001</v>
      </c>
      <c r="AE7">
        <f t="shared" si="16"/>
        <v>2.4954543647491096</v>
      </c>
      <c r="AF7">
        <f t="shared" si="17"/>
        <v>1.0123126416114525</v>
      </c>
      <c r="AG7">
        <f t="shared" si="18"/>
        <v>19.749772650692655</v>
      </c>
      <c r="AH7">
        <f t="shared" si="19"/>
        <v>10.058837081049987</v>
      </c>
      <c r="AI7">
        <f t="shared" si="20"/>
        <v>39808.97560756607</v>
      </c>
    </row>
    <row r="8" spans="1:35" ht="16.2" thickBot="1">
      <c r="A8" t="s">
        <v>276</v>
      </c>
      <c r="B8" t="s">
        <v>406</v>
      </c>
      <c r="C8" s="147">
        <v>1.23315</v>
      </c>
      <c r="D8" s="147">
        <v>-1.0840000000000001E-2</v>
      </c>
      <c r="E8" s="146">
        <f t="shared" si="0"/>
        <v>1.0840000000000001E-2</v>
      </c>
      <c r="F8">
        <v>1.5</v>
      </c>
      <c r="G8" s="147">
        <v>1.6416999999999999</v>
      </c>
      <c r="H8" s="147">
        <v>1.2341</v>
      </c>
      <c r="I8" s="148">
        <f t="shared" si="21"/>
        <v>9.8899999999999943E-3</v>
      </c>
      <c r="J8" s="70">
        <f t="shared" si="1"/>
        <v>166.99595551061688</v>
      </c>
      <c r="K8" s="3">
        <f t="shared" si="2"/>
        <v>2397.8544796226652</v>
      </c>
      <c r="L8">
        <f t="shared" si="3"/>
        <v>11.989272398113325</v>
      </c>
      <c r="M8">
        <v>2.5</v>
      </c>
      <c r="N8" s="70">
        <f t="shared" si="4"/>
        <v>0.2085197430657601</v>
      </c>
      <c r="O8" s="145">
        <v>0.22772000000000001</v>
      </c>
      <c r="P8" s="70">
        <f t="shared" si="5"/>
        <v>2.2914802569342401</v>
      </c>
      <c r="Q8" s="145">
        <v>2.3119000000000001</v>
      </c>
      <c r="R8">
        <f t="shared" si="6"/>
        <v>2.5396200000000002</v>
      </c>
      <c r="S8">
        <f t="shared" si="7"/>
        <v>2.4918436600891289</v>
      </c>
      <c r="T8">
        <f t="shared" si="8"/>
        <v>1.0191730888562898</v>
      </c>
      <c r="U8">
        <f t="shared" si="9"/>
        <v>12.017138185095211</v>
      </c>
      <c r="V8">
        <f t="shared" si="10"/>
        <v>199.53623256131903</v>
      </c>
      <c r="W8">
        <f t="shared" si="11"/>
        <v>19.953623256131902</v>
      </c>
      <c r="X8">
        <f t="shared" si="12"/>
        <v>2006.8134737230953</v>
      </c>
      <c r="Y8">
        <v>2.5</v>
      </c>
      <c r="Z8" s="70">
        <f t="shared" si="13"/>
        <v>0.1252905283370894</v>
      </c>
      <c r="AA8" s="147">
        <v>0.12501000000000001</v>
      </c>
      <c r="AB8" s="70">
        <f t="shared" si="14"/>
        <v>2.3747094716629107</v>
      </c>
      <c r="AC8" s="147">
        <v>2.3956499999999998</v>
      </c>
      <c r="AD8">
        <f t="shared" si="15"/>
        <v>2.5206599999999999</v>
      </c>
      <c r="AE8">
        <f t="shared" si="16"/>
        <v>2.4899013452430836</v>
      </c>
      <c r="AF8">
        <f t="shared" si="17"/>
        <v>1.012353362841335</v>
      </c>
      <c r="AG8">
        <f t="shared" si="18"/>
        <v>20.299499599862607</v>
      </c>
      <c r="AH8">
        <f t="shared" si="19"/>
        <v>9.829613364590994</v>
      </c>
      <c r="AI8">
        <f t="shared" si="20"/>
        <v>40737.309306840863</v>
      </c>
    </row>
    <row r="9" spans="1:35" ht="16.2" thickBot="1">
      <c r="A9" t="s">
        <v>278</v>
      </c>
      <c r="B9" t="s">
        <v>409</v>
      </c>
      <c r="C9" s="147">
        <v>1.23749</v>
      </c>
      <c r="D9" s="147">
        <v>-1.1480000000000001E-2</v>
      </c>
      <c r="E9" s="146">
        <f t="shared" si="0"/>
        <v>1.1480000000000001E-2</v>
      </c>
      <c r="F9">
        <v>1.5</v>
      </c>
      <c r="G9" s="147">
        <v>1.6359699999999999</v>
      </c>
      <c r="H9" s="147">
        <v>1.23811</v>
      </c>
      <c r="I9" s="148">
        <f t="shared" si="21"/>
        <v>1.0859999999999936E-2</v>
      </c>
      <c r="J9" s="70">
        <f t="shared" si="1"/>
        <v>151.6418047882145</v>
      </c>
      <c r="K9" s="3">
        <f t="shared" si="2"/>
        <v>2640.6438551641486</v>
      </c>
      <c r="L9">
        <f t="shared" si="3"/>
        <v>13.203219275820743</v>
      </c>
      <c r="M9">
        <v>2.5</v>
      </c>
      <c r="N9" s="70">
        <f t="shared" si="4"/>
        <v>0.18934776040403178</v>
      </c>
      <c r="O9" s="145">
        <v>0.20519000000000001</v>
      </c>
      <c r="P9" s="70">
        <f t="shared" si="5"/>
        <v>2.3106522395959681</v>
      </c>
      <c r="Q9" s="145">
        <v>2.3332600000000001</v>
      </c>
      <c r="R9">
        <f t="shared" si="6"/>
        <v>2.5384500000000001</v>
      </c>
      <c r="S9">
        <f t="shared" si="7"/>
        <v>2.4924349906386518</v>
      </c>
      <c r="T9">
        <f t="shared" si="8"/>
        <v>1.0184618694305674</v>
      </c>
      <c r="U9">
        <f t="shared" si="9"/>
        <v>13.339792907643488</v>
      </c>
      <c r="V9">
        <f t="shared" si="10"/>
        <v>197.9523875255291</v>
      </c>
      <c r="W9">
        <f t="shared" si="11"/>
        <v>19.795238752552912</v>
      </c>
      <c r="X9">
        <f t="shared" si="12"/>
        <v>2022.8702720160823</v>
      </c>
      <c r="Y9">
        <v>2.5</v>
      </c>
      <c r="Z9" s="70">
        <f t="shared" si="13"/>
        <v>0.12629299556579407</v>
      </c>
      <c r="AA9" s="147">
        <v>0.12881000000000001</v>
      </c>
      <c r="AB9" s="70">
        <f t="shared" si="14"/>
        <v>2.3737070044342059</v>
      </c>
      <c r="AC9" s="147">
        <v>2.39514</v>
      </c>
      <c r="AD9">
        <f t="shared" si="15"/>
        <v>2.5239500000000001</v>
      </c>
      <c r="AE9">
        <f t="shared" si="16"/>
        <v>2.4932141648629433</v>
      </c>
      <c r="AF9">
        <f t="shared" si="17"/>
        <v>1.012327795810813</v>
      </c>
      <c r="AG9">
        <f t="shared" si="18"/>
        <v>19.713093387447277</v>
      </c>
      <c r="AH9">
        <f t="shared" si="19"/>
        <v>10.041670459065518</v>
      </c>
      <c r="AI9">
        <f t="shared" si="20"/>
        <v>39877.030582943902</v>
      </c>
    </row>
    <row r="10" spans="1:35" ht="16.2" thickBot="1">
      <c r="A10" t="s">
        <v>280</v>
      </c>
      <c r="B10" t="s">
        <v>414</v>
      </c>
      <c r="C10" s="147">
        <v>1.23112</v>
      </c>
      <c r="D10" s="147">
        <v>-1.132E-2</v>
      </c>
      <c r="E10" s="146">
        <f t="shared" si="0"/>
        <v>1.132E-2</v>
      </c>
      <c r="F10">
        <v>1.5</v>
      </c>
      <c r="G10" s="147">
        <v>1.6386000000000001</v>
      </c>
      <c r="H10" s="147">
        <v>1.2318499999999999</v>
      </c>
      <c r="I10" s="148">
        <f t="shared" si="21"/>
        <v>1.0590000000000103E-2</v>
      </c>
      <c r="J10" s="70">
        <f t="shared" si="1"/>
        <v>155.73087818696735</v>
      </c>
      <c r="K10" s="3">
        <f t="shared" si="2"/>
        <v>2571.3076601240855</v>
      </c>
      <c r="L10">
        <f t="shared" si="3"/>
        <v>12.856538300620427</v>
      </c>
      <c r="M10">
        <v>2.5</v>
      </c>
      <c r="N10" s="70">
        <f t="shared" si="4"/>
        <v>0.19445358785882166</v>
      </c>
      <c r="O10" s="145">
        <v>0.21204999999999999</v>
      </c>
      <c r="P10" s="70">
        <f t="shared" si="5"/>
        <v>2.3055464121411782</v>
      </c>
      <c r="Q10" s="145">
        <v>2.3254600000000001</v>
      </c>
      <c r="R10">
        <f t="shared" si="6"/>
        <v>2.5375100000000002</v>
      </c>
      <c r="S10">
        <f t="shared" si="7"/>
        <v>2.4909740660786643</v>
      </c>
      <c r="T10">
        <f t="shared" si="8"/>
        <v>1.018681821924623</v>
      </c>
      <c r="U10">
        <f t="shared" si="9"/>
        <v>12.900673045826879</v>
      </c>
      <c r="V10">
        <f t="shared" si="10"/>
        <v>199.31577608315982</v>
      </c>
      <c r="W10">
        <f t="shared" si="11"/>
        <v>19.931577608315983</v>
      </c>
      <c r="X10">
        <f t="shared" si="12"/>
        <v>2009.0331426295588</v>
      </c>
      <c r="Y10">
        <v>2.5</v>
      </c>
      <c r="Z10" s="70">
        <f t="shared" si="13"/>
        <v>0.12542910797773146</v>
      </c>
      <c r="AA10" s="147">
        <v>0.12716</v>
      </c>
      <c r="AB10" s="70">
        <f t="shared" si="14"/>
        <v>2.3745708920222683</v>
      </c>
      <c r="AC10" s="147">
        <v>2.40076</v>
      </c>
      <c r="AD10">
        <f t="shared" si="15"/>
        <v>2.5279199999999999</v>
      </c>
      <c r="AE10">
        <f t="shared" si="16"/>
        <v>2.4971204759166876</v>
      </c>
      <c r="AF10">
        <f t="shared" si="17"/>
        <v>1.0123340160718541</v>
      </c>
      <c r="AG10">
        <f t="shared" si="18"/>
        <v>20.004492261498058</v>
      </c>
      <c r="AH10">
        <f t="shared" si="19"/>
        <v>9.9635508603622931</v>
      </c>
      <c r="AI10">
        <f t="shared" si="20"/>
        <v>40189.687954826135</v>
      </c>
    </row>
    <row r="11" spans="1:35" ht="16.2" thickBot="1">
      <c r="A11" t="s">
        <v>282</v>
      </c>
      <c r="B11" t="s">
        <v>418</v>
      </c>
      <c r="C11" s="147">
        <v>1.2308399999999999</v>
      </c>
      <c r="D11" s="147">
        <v>-1.244E-2</v>
      </c>
      <c r="E11" s="146">
        <f t="shared" si="0"/>
        <v>1.244E-2</v>
      </c>
      <c r="F11">
        <v>1.5</v>
      </c>
      <c r="G11" s="147">
        <v>1.64157</v>
      </c>
      <c r="H11" s="147">
        <v>1.23143</v>
      </c>
      <c r="I11" s="148">
        <f t="shared" si="21"/>
        <v>1.1849999999999909E-2</v>
      </c>
      <c r="J11" s="70">
        <f t="shared" si="1"/>
        <v>139.5291139240517</v>
      </c>
      <c r="K11" s="3">
        <f t="shared" si="2"/>
        <v>2869.8813368653841</v>
      </c>
      <c r="L11">
        <f t="shared" si="3"/>
        <v>14.349406684326921</v>
      </c>
      <c r="M11">
        <v>2.5</v>
      </c>
      <c r="N11" s="70">
        <f t="shared" si="4"/>
        <v>0.17422323131524417</v>
      </c>
      <c r="O11" s="145">
        <v>0.18959999999999999</v>
      </c>
      <c r="P11" s="70">
        <f t="shared" si="5"/>
        <v>2.3257767686847557</v>
      </c>
      <c r="Q11" s="145">
        <v>2.3548300000000002</v>
      </c>
      <c r="R11">
        <f t="shared" si="6"/>
        <v>2.5444300000000002</v>
      </c>
      <c r="S11">
        <f t="shared" si="7"/>
        <v>2.4995532628670851</v>
      </c>
      <c r="T11">
        <f t="shared" si="8"/>
        <v>1.0179539031232483</v>
      </c>
      <c r="U11">
        <f t="shared" si="9"/>
        <v>14.477897643885196</v>
      </c>
      <c r="V11">
        <f t="shared" si="10"/>
        <v>198.22500527744035</v>
      </c>
      <c r="W11">
        <f t="shared" si="11"/>
        <v>19.822500527744033</v>
      </c>
      <c r="X11">
        <f t="shared" si="12"/>
        <v>2020.0882297344172</v>
      </c>
      <c r="Y11">
        <v>2.5</v>
      </c>
      <c r="Z11" s="70">
        <f t="shared" si="13"/>
        <v>0.12611930550845196</v>
      </c>
      <c r="AA11" s="147">
        <v>0.12753999999999999</v>
      </c>
      <c r="AB11" s="70">
        <f t="shared" si="14"/>
        <v>2.373880694491548</v>
      </c>
      <c r="AC11" s="147">
        <v>2.39331</v>
      </c>
      <c r="AD11">
        <f t="shared" si="15"/>
        <v>2.5208500000000003</v>
      </c>
      <c r="AE11">
        <f t="shared" si="16"/>
        <v>2.4902213757201173</v>
      </c>
      <c r="AF11">
        <f t="shared" si="17"/>
        <v>1.0122995588177481</v>
      </c>
      <c r="AG11">
        <f t="shared" si="18"/>
        <v>19.875572910892572</v>
      </c>
      <c r="AH11">
        <f t="shared" si="19"/>
        <v>9.9732976838521967</v>
      </c>
      <c r="AI11">
        <f t="shared" si="20"/>
        <v>40150.410896522313</v>
      </c>
    </row>
    <row r="12" spans="1:35" ht="16.2" thickBot="1">
      <c r="A12" t="s">
        <v>287</v>
      </c>
      <c r="B12" t="s">
        <v>421</v>
      </c>
      <c r="C12" s="147">
        <v>1.2277800000000001</v>
      </c>
      <c r="D12" s="147">
        <v>-1.1140000000000001E-2</v>
      </c>
      <c r="E12" s="146">
        <f t="shared" si="0"/>
        <v>1.1140000000000001E-2</v>
      </c>
      <c r="F12">
        <v>1.5</v>
      </c>
      <c r="G12" s="147">
        <v>1.6410899999999999</v>
      </c>
      <c r="H12" s="147">
        <v>1.2299899999999999</v>
      </c>
      <c r="I12" s="148">
        <f t="shared" si="21"/>
        <v>8.9300000000001774E-3</v>
      </c>
      <c r="J12" s="70">
        <f t="shared" si="1"/>
        <v>184.77267637177684</v>
      </c>
      <c r="K12" s="3">
        <f t="shared" si="2"/>
        <v>2167.160252603042</v>
      </c>
      <c r="L12">
        <f t="shared" si="3"/>
        <v>10.83580126301521</v>
      </c>
      <c r="M12">
        <v>2.5</v>
      </c>
      <c r="N12" s="70">
        <f t="shared" si="4"/>
        <v>0.23071667145954475</v>
      </c>
      <c r="O12" s="145">
        <v>0.25081999999999999</v>
      </c>
      <c r="P12" s="70">
        <f t="shared" si="5"/>
        <v>2.2692833285404554</v>
      </c>
      <c r="Q12" s="145">
        <v>2.2852199999999998</v>
      </c>
      <c r="R12">
        <f t="shared" si="6"/>
        <v>2.5360399999999998</v>
      </c>
      <c r="S12">
        <f t="shared" si="7"/>
        <v>2.4865144436854267</v>
      </c>
      <c r="T12">
        <f t="shared" si="8"/>
        <v>1.019917662831336</v>
      </c>
      <c r="U12">
        <f t="shared" si="9"/>
        <v>10.887051120545953</v>
      </c>
      <c r="V12">
        <f t="shared" si="10"/>
        <v>199.0585171877438</v>
      </c>
      <c r="W12">
        <f t="shared" si="11"/>
        <v>19.905851718774379</v>
      </c>
      <c r="X12">
        <f t="shared" si="12"/>
        <v>2011.6295733396278</v>
      </c>
      <c r="Y12">
        <v>2.5</v>
      </c>
      <c r="Z12" s="70">
        <f t="shared" si="13"/>
        <v>0.12559120982711344</v>
      </c>
      <c r="AA12" s="147">
        <v>0.12812000000000001</v>
      </c>
      <c r="AB12" s="70">
        <f t="shared" si="14"/>
        <v>2.3744087901728865</v>
      </c>
      <c r="AC12" s="147">
        <v>2.3959899999999998</v>
      </c>
      <c r="AD12">
        <f t="shared" si="15"/>
        <v>2.5241099999999999</v>
      </c>
      <c r="AE12">
        <f t="shared" si="16"/>
        <v>2.4931970347452452</v>
      </c>
      <c r="AF12">
        <f t="shared" si="17"/>
        <v>1.0123989258867032</v>
      </c>
      <c r="AG12">
        <f t="shared" si="18"/>
        <v>19.847453111578112</v>
      </c>
      <c r="AH12">
        <f t="shared" si="19"/>
        <v>10.029423728509629</v>
      </c>
      <c r="AI12">
        <f t="shared" si="20"/>
        <v>39925.723634722148</v>
      </c>
    </row>
    <row r="13" spans="1:35" ht="16.2" thickBot="1">
      <c r="A13" t="s">
        <v>289</v>
      </c>
      <c r="B13" t="s">
        <v>424</v>
      </c>
      <c r="C13" s="147">
        <v>1.23092</v>
      </c>
      <c r="D13" s="147">
        <v>-1.111E-2</v>
      </c>
      <c r="E13" s="146">
        <f t="shared" si="0"/>
        <v>1.111E-2</v>
      </c>
      <c r="F13">
        <v>1.5</v>
      </c>
      <c r="G13" s="147">
        <v>1.6386799999999999</v>
      </c>
      <c r="H13" s="147">
        <v>1.2354400000000001</v>
      </c>
      <c r="I13" s="148">
        <f t="shared" si="21"/>
        <v>6.5899999999999206E-3</v>
      </c>
      <c r="J13" s="70">
        <f t="shared" si="1"/>
        <v>249.6616084977268</v>
      </c>
      <c r="K13" s="3">
        <f t="shared" si="2"/>
        <v>1603.8989831456045</v>
      </c>
      <c r="L13">
        <f t="shared" si="3"/>
        <v>8.0194949157280231</v>
      </c>
      <c r="M13">
        <v>2.5</v>
      </c>
      <c r="N13" s="70">
        <f t="shared" si="4"/>
        <v>0.31174033106460869</v>
      </c>
      <c r="O13" s="145">
        <v>0.34014</v>
      </c>
      <c r="P13" s="70">
        <f t="shared" si="5"/>
        <v>2.1882596689353915</v>
      </c>
      <c r="Q13" s="145">
        <v>2.2079300000000002</v>
      </c>
      <c r="R13">
        <f t="shared" si="6"/>
        <v>2.5480700000000001</v>
      </c>
      <c r="S13">
        <f t="shared" si="7"/>
        <v>2.4914740164106126</v>
      </c>
      <c r="T13">
        <f t="shared" si="8"/>
        <v>1.0227158634674118</v>
      </c>
      <c r="U13">
        <f t="shared" si="9"/>
        <v>8.0441487764512694</v>
      </c>
      <c r="V13">
        <f t="shared" si="10"/>
        <v>199.3870361822392</v>
      </c>
      <c r="W13">
        <f t="shared" si="11"/>
        <v>19.938703618223919</v>
      </c>
      <c r="X13">
        <f t="shared" si="12"/>
        <v>2008.3151225238448</v>
      </c>
      <c r="Y13">
        <v>2.5</v>
      </c>
      <c r="Z13" s="70">
        <f t="shared" si="13"/>
        <v>0.12538428013519429</v>
      </c>
      <c r="AA13" s="147">
        <v>0.12786</v>
      </c>
      <c r="AB13" s="70">
        <f t="shared" si="14"/>
        <v>2.3746157198648059</v>
      </c>
      <c r="AC13" s="147">
        <v>2.4060100000000002</v>
      </c>
      <c r="AD13">
        <f t="shared" si="15"/>
        <v>2.5338700000000003</v>
      </c>
      <c r="AE13">
        <f t="shared" si="16"/>
        <v>2.5025002985097098</v>
      </c>
      <c r="AF13">
        <f t="shared" si="17"/>
        <v>1.012535343755592</v>
      </c>
      <c r="AG13">
        <f t="shared" si="18"/>
        <v>20.016789876566666</v>
      </c>
      <c r="AH13">
        <f t="shared" si="19"/>
        <v>9.960989619802044</v>
      </c>
      <c r="AI13">
        <f t="shared" si="20"/>
        <v>40200.021813491039</v>
      </c>
    </row>
    <row r="14" spans="1:35" ht="16.2" thickBot="1">
      <c r="A14" t="s">
        <v>291</v>
      </c>
      <c r="B14" t="s">
        <v>426</v>
      </c>
      <c r="C14" s="147">
        <v>1.23126</v>
      </c>
      <c r="D14" s="147">
        <v>-1.103E-2</v>
      </c>
      <c r="E14" s="146">
        <f t="shared" si="0"/>
        <v>1.103E-2</v>
      </c>
      <c r="F14">
        <v>1.5</v>
      </c>
      <c r="G14" s="147">
        <v>1.6364700000000001</v>
      </c>
      <c r="H14" s="147">
        <v>1.2389699999999999</v>
      </c>
      <c r="I14" s="148">
        <f t="shared" si="21"/>
        <v>3.3200000000001163E-3</v>
      </c>
      <c r="J14" s="70">
        <f t="shared" si="1"/>
        <v>493.91265060239243</v>
      </c>
      <c r="K14" s="3">
        <f t="shared" si="2"/>
        <v>810.73444770369758</v>
      </c>
      <c r="L14">
        <f t="shared" si="3"/>
        <v>4.0536722385184882</v>
      </c>
      <c r="M14">
        <v>2.5</v>
      </c>
      <c r="N14" s="70">
        <f t="shared" si="4"/>
        <v>0.61672475052242626</v>
      </c>
      <c r="O14" s="145">
        <v>0.67057999999999995</v>
      </c>
      <c r="P14" s="70">
        <f t="shared" si="5"/>
        <v>1.8832752494775737</v>
      </c>
      <c r="Q14" s="145">
        <v>1.8882399999999999</v>
      </c>
      <c r="R14">
        <f t="shared" si="6"/>
        <v>2.5588199999999999</v>
      </c>
      <c r="S14">
        <f t="shared" si="7"/>
        <v>2.4764671762560795</v>
      </c>
      <c r="T14">
        <f t="shared" si="8"/>
        <v>1.0332541551664824</v>
      </c>
      <c r="U14">
        <f t="shared" si="9"/>
        <v>4.0556775522151369</v>
      </c>
      <c r="V14">
        <f t="shared" si="10"/>
        <v>199.90111079242214</v>
      </c>
      <c r="W14">
        <f t="shared" si="11"/>
        <v>19.990111079242215</v>
      </c>
      <c r="X14">
        <f t="shared" si="12"/>
        <v>2003.1504498032011</v>
      </c>
      <c r="Y14">
        <v>2.5</v>
      </c>
      <c r="Z14" s="70">
        <f t="shared" si="13"/>
        <v>0.12506183632946424</v>
      </c>
      <c r="AA14" s="147">
        <v>0.12867000000000001</v>
      </c>
      <c r="AB14" s="70">
        <f t="shared" si="14"/>
        <v>2.3749381636705356</v>
      </c>
      <c r="AC14" s="147">
        <v>2.38612</v>
      </c>
      <c r="AD14">
        <f t="shared" si="15"/>
        <v>2.5147900000000001</v>
      </c>
      <c r="AE14">
        <f t="shared" si="16"/>
        <v>2.4823549837014549</v>
      </c>
      <c r="AF14">
        <f t="shared" si="17"/>
        <v>1.0130662280421237</v>
      </c>
      <c r="AG14">
        <f t="shared" si="18"/>
        <v>19.933967525512973</v>
      </c>
      <c r="AH14">
        <f t="shared" si="19"/>
        <v>10.028164766325311</v>
      </c>
      <c r="AI14">
        <f t="shared" si="20"/>
        <v>39930.736015093717</v>
      </c>
    </row>
    <row r="15" spans="1:35" ht="16.2" thickBot="1">
      <c r="A15" t="s">
        <v>293</v>
      </c>
      <c r="B15" t="s">
        <v>429</v>
      </c>
      <c r="C15" s="147">
        <v>1.23217</v>
      </c>
      <c r="D15" s="147">
        <v>-1.1140000000000001E-2</v>
      </c>
      <c r="E15" s="146">
        <f t="shared" si="0"/>
        <v>1.1140000000000001E-2</v>
      </c>
      <c r="F15">
        <v>1.5</v>
      </c>
      <c r="G15" s="147">
        <v>1.64055</v>
      </c>
      <c r="H15" s="147">
        <v>1.236</v>
      </c>
      <c r="I15" s="148">
        <f t="shared" si="21"/>
        <v>7.3100000000000005E-3</v>
      </c>
      <c r="J15" s="70">
        <f t="shared" si="1"/>
        <v>225.42544459644319</v>
      </c>
      <c r="K15" s="3">
        <f t="shared" si="2"/>
        <v>1776.3389608340517</v>
      </c>
      <c r="L15">
        <f t="shared" si="3"/>
        <v>8.8816948041702588</v>
      </c>
      <c r="M15">
        <v>2.5</v>
      </c>
      <c r="N15" s="70">
        <f t="shared" si="4"/>
        <v>0.28147780971106601</v>
      </c>
      <c r="O15" s="145">
        <v>0.30401</v>
      </c>
      <c r="P15" s="70">
        <f t="shared" si="5"/>
        <v>2.218522190288934</v>
      </c>
      <c r="Q15" s="145">
        <v>2.2258399999999998</v>
      </c>
      <c r="R15">
        <f t="shared" si="6"/>
        <v>2.5298499999999997</v>
      </c>
      <c r="S15">
        <f t="shared" si="7"/>
        <v>2.4762723551222514</v>
      </c>
      <c r="T15">
        <f t="shared" si="8"/>
        <v>1.0216364103758302</v>
      </c>
      <c r="U15">
        <f t="shared" si="9"/>
        <v>8.945239631575463</v>
      </c>
      <c r="V15">
        <f t="shared" si="10"/>
        <v>198.57924818065464</v>
      </c>
      <c r="W15">
        <f t="shared" si="11"/>
        <v>19.857924818065463</v>
      </c>
      <c r="X15">
        <f t="shared" si="12"/>
        <v>2016.4846209696225</v>
      </c>
      <c r="Y15">
        <v>2.5</v>
      </c>
      <c r="Z15" s="70">
        <f t="shared" si="13"/>
        <v>0.12589432294182426</v>
      </c>
      <c r="AA15" s="147">
        <v>0.12891</v>
      </c>
      <c r="AB15" s="70">
        <f t="shared" si="14"/>
        <v>2.3741056770581759</v>
      </c>
      <c r="AC15" s="147">
        <v>2.3786399999999999</v>
      </c>
      <c r="AD15">
        <f t="shared" si="15"/>
        <v>2.5075499999999997</v>
      </c>
      <c r="AE15">
        <f t="shared" si="16"/>
        <v>2.4766147020896172</v>
      </c>
      <c r="AF15">
        <f t="shared" si="17"/>
        <v>1.0124909611027832</v>
      </c>
      <c r="AG15">
        <f t="shared" si="18"/>
        <v>19.627645288393786</v>
      </c>
      <c r="AH15">
        <f t="shared" si="19"/>
        <v>10.117324073411826</v>
      </c>
      <c r="AI15">
        <f t="shared" si="20"/>
        <v>39578.844869892942</v>
      </c>
    </row>
    <row r="16" spans="1:35" ht="16.2" thickBot="1">
      <c r="A16" t="s">
        <v>295</v>
      </c>
      <c r="B16" t="s">
        <v>476</v>
      </c>
      <c r="C16" s="147">
        <v>1.2331399999999999</v>
      </c>
      <c r="D16" s="147">
        <v>-1.1509999999999999E-2</v>
      </c>
      <c r="E16" s="146">
        <f t="shared" si="0"/>
        <v>1.1509999999999999E-2</v>
      </c>
      <c r="F16">
        <v>1.5</v>
      </c>
      <c r="G16" s="147">
        <v>1.6386400000000001</v>
      </c>
      <c r="H16" s="147">
        <v>1.2343999999999999</v>
      </c>
      <c r="I16" s="148">
        <f t="shared" si="21"/>
        <v>1.0249999999999961E-2</v>
      </c>
      <c r="J16" s="70">
        <f t="shared" si="1"/>
        <v>160.86731707317134</v>
      </c>
      <c r="K16" s="3">
        <f t="shared" si="2"/>
        <v>2489.2066784321482</v>
      </c>
      <c r="L16">
        <f t="shared" si="3"/>
        <v>12.446033392160741</v>
      </c>
      <c r="M16">
        <v>2.5</v>
      </c>
      <c r="N16" s="70">
        <f t="shared" si="4"/>
        <v>0.20086720975492883</v>
      </c>
      <c r="O16" s="145">
        <v>0.21837000000000001</v>
      </c>
      <c r="P16" s="70">
        <f t="shared" si="5"/>
        <v>2.2991327902450713</v>
      </c>
      <c r="Q16" s="145">
        <v>2.3124600000000002</v>
      </c>
      <c r="R16">
        <f t="shared" si="6"/>
        <v>2.5308300000000004</v>
      </c>
      <c r="S16">
        <f t="shared" si="7"/>
        <v>2.4838830878843785</v>
      </c>
      <c r="T16">
        <f t="shared" si="8"/>
        <v>1.0189006126514628</v>
      </c>
      <c r="U16">
        <f t="shared" si="9"/>
        <v>12.491644489236728</v>
      </c>
      <c r="V16">
        <f t="shared" si="10"/>
        <v>199.2697343073558</v>
      </c>
      <c r="W16">
        <f t="shared" si="11"/>
        <v>19.926973430735579</v>
      </c>
      <c r="X16">
        <f t="shared" si="12"/>
        <v>2009.4973348153783</v>
      </c>
      <c r="Y16">
        <v>2.5</v>
      </c>
      <c r="Z16" s="70">
        <f t="shared" si="13"/>
        <v>0.12545808869017575</v>
      </c>
      <c r="AA16" s="147">
        <v>0.12723999999999999</v>
      </c>
      <c r="AB16" s="70">
        <f t="shared" si="14"/>
        <v>2.3745419113098243</v>
      </c>
      <c r="AC16" s="147">
        <v>2.3931800000000001</v>
      </c>
      <c r="AD16">
        <f t="shared" si="15"/>
        <v>2.5204200000000001</v>
      </c>
      <c r="AE16">
        <f t="shared" si="16"/>
        <v>2.489682068756411</v>
      </c>
      <c r="AF16">
        <f t="shared" si="17"/>
        <v>1.0123461270936263</v>
      </c>
      <c r="AG16">
        <f t="shared" si="18"/>
        <v>19.936644020459514</v>
      </c>
      <c r="AH16">
        <f t="shared" si="19"/>
        <v>9.9951493392197754</v>
      </c>
      <c r="AI16">
        <f t="shared" si="20"/>
        <v>40062.633024276343</v>
      </c>
    </row>
    <row r="17" spans="1:35" ht="16.2" thickBot="1">
      <c r="A17" t="s">
        <v>297</v>
      </c>
      <c r="B17" t="s">
        <v>477</v>
      </c>
      <c r="C17" s="147">
        <v>1.23271</v>
      </c>
      <c r="D17" s="147">
        <v>-1.1299999999999999E-2</v>
      </c>
      <c r="E17" s="146">
        <f t="shared" si="0"/>
        <v>1.1299999999999999E-2</v>
      </c>
      <c r="F17">
        <v>1.5</v>
      </c>
      <c r="G17" s="147">
        <v>1.64032</v>
      </c>
      <c r="H17" s="147">
        <v>1.2349699999999999</v>
      </c>
      <c r="I17" s="148">
        <f t="shared" si="21"/>
        <v>9.0400000000000705E-3</v>
      </c>
      <c r="J17" s="70">
        <f t="shared" si="1"/>
        <v>182.45132743362691</v>
      </c>
      <c r="K17" s="3">
        <f t="shared" si="2"/>
        <v>2194.7332783625334</v>
      </c>
      <c r="L17">
        <f t="shared" si="3"/>
        <v>10.973666391812667</v>
      </c>
      <c r="M17">
        <v>2.5</v>
      </c>
      <c r="N17" s="70">
        <f t="shared" si="4"/>
        <v>0.22781811572704841</v>
      </c>
      <c r="O17" s="145">
        <v>0.24676999999999999</v>
      </c>
      <c r="P17" s="70">
        <f t="shared" si="5"/>
        <v>2.2721818842729515</v>
      </c>
      <c r="Q17" s="145">
        <v>2.2822200000000001</v>
      </c>
      <c r="R17">
        <f t="shared" si="6"/>
        <v>2.5289900000000003</v>
      </c>
      <c r="S17">
        <f t="shared" si="7"/>
        <v>2.4798621639578382</v>
      </c>
      <c r="T17">
        <f t="shared" si="8"/>
        <v>1.0198107123678819</v>
      </c>
      <c r="U17">
        <f t="shared" si="9"/>
        <v>11.036125252091008</v>
      </c>
      <c r="V17">
        <f t="shared" si="10"/>
        <v>198.86810164162449</v>
      </c>
      <c r="W17">
        <f t="shared" si="11"/>
        <v>19.886810164162448</v>
      </c>
      <c r="X17">
        <f t="shared" si="12"/>
        <v>2013.5557019677749</v>
      </c>
      <c r="Y17">
        <v>2.5</v>
      </c>
      <c r="Z17" s="70">
        <f t="shared" si="13"/>
        <v>0.12571146299295355</v>
      </c>
      <c r="AA17" s="147">
        <v>0.12845000000000001</v>
      </c>
      <c r="AB17" s="70">
        <f t="shared" si="14"/>
        <v>2.3742885370070463</v>
      </c>
      <c r="AC17" s="147">
        <v>2.3947500000000002</v>
      </c>
      <c r="AD17">
        <f t="shared" si="15"/>
        <v>2.5232000000000001</v>
      </c>
      <c r="AE17">
        <f t="shared" si="16"/>
        <v>2.4923085016816571</v>
      </c>
      <c r="AF17">
        <f t="shared" si="17"/>
        <v>1.0123947329544072</v>
      </c>
      <c r="AG17">
        <f t="shared" si="18"/>
        <v>19.787332880813537</v>
      </c>
      <c r="AH17">
        <f t="shared" si="19"/>
        <v>10.050273214661168</v>
      </c>
      <c r="AI17">
        <f t="shared" si="20"/>
        <v>39842.896948896538</v>
      </c>
    </row>
    <row r="18" spans="1:35" ht="16.2" thickBot="1">
      <c r="A18" t="s">
        <v>299</v>
      </c>
      <c r="B18" t="s">
        <v>478</v>
      </c>
      <c r="C18" s="147">
        <v>1.2304600000000001</v>
      </c>
      <c r="D18" s="147">
        <v>-1.1509999999999999E-2</v>
      </c>
      <c r="E18" s="146">
        <f t="shared" si="0"/>
        <v>1.1509999999999999E-2</v>
      </c>
      <c r="F18">
        <v>1.5</v>
      </c>
      <c r="G18" s="147">
        <v>1.6366700000000001</v>
      </c>
      <c r="H18" s="147">
        <v>1.23339</v>
      </c>
      <c r="I18" s="148">
        <f t="shared" si="21"/>
        <v>8.5800000000001223E-3</v>
      </c>
      <c r="J18" s="70">
        <f t="shared" si="1"/>
        <v>191.75407925407654</v>
      </c>
      <c r="K18" s="3">
        <f t="shared" si="2"/>
        <v>2088.2580519678154</v>
      </c>
      <c r="L18">
        <f t="shared" si="3"/>
        <v>10.441290259839077</v>
      </c>
      <c r="M18">
        <v>2.5</v>
      </c>
      <c r="N18" s="70">
        <f t="shared" si="4"/>
        <v>0.23943401033643236</v>
      </c>
      <c r="O18" s="145">
        <v>0.25851000000000002</v>
      </c>
      <c r="P18" s="70">
        <f t="shared" si="5"/>
        <v>2.2605659896635677</v>
      </c>
      <c r="Q18" s="145">
        <v>2.2787700000000002</v>
      </c>
      <c r="R18">
        <f t="shared" si="6"/>
        <v>2.53728</v>
      </c>
      <c r="S18">
        <f t="shared" si="7"/>
        <v>2.4871432934093374</v>
      </c>
      <c r="T18">
        <f t="shared" si="8"/>
        <v>1.0201583506360568</v>
      </c>
      <c r="U18">
        <f t="shared" si="9"/>
        <v>10.565861145882691</v>
      </c>
      <c r="V18">
        <f t="shared" si="10"/>
        <v>197.6420116765938</v>
      </c>
      <c r="W18">
        <f t="shared" si="11"/>
        <v>19.76420116765938</v>
      </c>
      <c r="X18">
        <f t="shared" si="12"/>
        <v>2026.0469755551576</v>
      </c>
      <c r="Y18">
        <v>2.5</v>
      </c>
      <c r="Z18" s="70">
        <f t="shared" si="13"/>
        <v>0.12649132534082924</v>
      </c>
      <c r="AA18" s="147">
        <v>0.12814</v>
      </c>
      <c r="AB18" s="70">
        <f t="shared" si="14"/>
        <v>2.3735086746591709</v>
      </c>
      <c r="AC18" s="147">
        <v>2.3944399999999999</v>
      </c>
      <c r="AD18">
        <f t="shared" si="15"/>
        <v>2.52258</v>
      </c>
      <c r="AE18">
        <f t="shared" si="16"/>
        <v>2.4916553817134548</v>
      </c>
      <c r="AF18">
        <f t="shared" si="17"/>
        <v>1.0124112742530547</v>
      </c>
      <c r="AG18">
        <f t="shared" si="18"/>
        <v>19.836764824116219</v>
      </c>
      <c r="AH18">
        <f t="shared" si="19"/>
        <v>9.963419611463749</v>
      </c>
      <c r="AI18">
        <f t="shared" si="20"/>
        <v>40190.217376699606</v>
      </c>
    </row>
    <row r="19" spans="1:35" ht="16.2" thickBot="1">
      <c r="A19" t="s">
        <v>301</v>
      </c>
      <c r="B19" t="s">
        <v>441</v>
      </c>
      <c r="C19" s="147">
        <v>1.22644</v>
      </c>
      <c r="D19" s="147">
        <v>-1.107E-2</v>
      </c>
      <c r="E19" s="146">
        <f t="shared" si="0"/>
        <v>1.107E-2</v>
      </c>
      <c r="F19">
        <v>1.5</v>
      </c>
      <c r="G19" s="147">
        <v>1.63063</v>
      </c>
      <c r="H19" s="147">
        <v>1.2269399999999999</v>
      </c>
      <c r="I19" s="148">
        <f t="shared" si="21"/>
        <v>1.0570000000000055E-2</v>
      </c>
      <c r="J19" s="70">
        <f t="shared" si="1"/>
        <v>155.26963103121963</v>
      </c>
      <c r="K19" s="3">
        <f t="shared" si="2"/>
        <v>2578.9460394833181</v>
      </c>
      <c r="L19">
        <f t="shared" si="3"/>
        <v>12.894730197416591</v>
      </c>
      <c r="M19">
        <v>2.5</v>
      </c>
      <c r="N19" s="70">
        <f t="shared" si="4"/>
        <v>0.19387765092602444</v>
      </c>
      <c r="O19" s="145">
        <v>0.21165999999999999</v>
      </c>
      <c r="P19" s="70">
        <f t="shared" si="5"/>
        <v>2.3061223490739757</v>
      </c>
      <c r="Q19" s="145">
        <v>2.32274</v>
      </c>
      <c r="R19">
        <f t="shared" si="6"/>
        <v>2.5344000000000002</v>
      </c>
      <c r="S19">
        <f t="shared" si="7"/>
        <v>2.4879311924723391</v>
      </c>
      <c r="T19">
        <f t="shared" si="8"/>
        <v>1.0186776899892813</v>
      </c>
      <c r="U19">
        <f t="shared" si="9"/>
        <v>12.90865555878826</v>
      </c>
      <c r="V19">
        <f t="shared" si="10"/>
        <v>199.78424768856445</v>
      </c>
      <c r="W19">
        <f t="shared" si="11"/>
        <v>19.978424768856446</v>
      </c>
      <c r="X19">
        <f t="shared" si="12"/>
        <v>2004.3221857221554</v>
      </c>
      <c r="Y19">
        <v>2.5</v>
      </c>
      <c r="Z19" s="70">
        <f t="shared" si="13"/>
        <v>0.12513499081755175</v>
      </c>
      <c r="AA19" s="147">
        <v>0.127</v>
      </c>
      <c r="AB19" s="70">
        <f t="shared" si="14"/>
        <v>2.3748650091824484</v>
      </c>
      <c r="AC19" s="147">
        <v>2.4083299999999999</v>
      </c>
      <c r="AD19">
        <f t="shared" si="15"/>
        <v>2.5353300000000001</v>
      </c>
      <c r="AE19">
        <f t="shared" si="16"/>
        <v>2.504444153031876</v>
      </c>
      <c r="AF19">
        <f t="shared" si="17"/>
        <v>1.0123324159297917</v>
      </c>
      <c r="AG19">
        <f t="shared" si="18"/>
        <v>20.088357358406878</v>
      </c>
      <c r="AH19">
        <f t="shared" si="19"/>
        <v>9.9452754709660578</v>
      </c>
      <c r="AI19">
        <f t="shared" si="20"/>
        <v>40263.540328169816</v>
      </c>
    </row>
    <row r="20" spans="1:35" ht="16.2" thickBot="1">
      <c r="A20" t="s">
        <v>303</v>
      </c>
      <c r="B20" t="s">
        <v>444</v>
      </c>
      <c r="C20" s="147">
        <v>1.2330399999999999</v>
      </c>
      <c r="D20" s="147">
        <v>-1.074E-2</v>
      </c>
      <c r="E20" s="146">
        <f t="shared" si="0"/>
        <v>1.074E-2</v>
      </c>
      <c r="F20">
        <v>1.5</v>
      </c>
      <c r="G20" s="147">
        <v>1.63415</v>
      </c>
      <c r="H20" s="147">
        <v>1.2332399999999999</v>
      </c>
      <c r="I20" s="148">
        <f t="shared" si="21"/>
        <v>1.0540000000000022E-2</v>
      </c>
      <c r="J20" s="70">
        <f t="shared" si="1"/>
        <v>156.04269449715338</v>
      </c>
      <c r="K20" s="3">
        <f t="shared" si="2"/>
        <v>2566.16947874676</v>
      </c>
      <c r="L20">
        <f t="shared" si="3"/>
        <v>12.8308473937338</v>
      </c>
      <c r="M20">
        <v>2.5</v>
      </c>
      <c r="N20" s="70">
        <f t="shared" si="4"/>
        <v>0.19484293774867317</v>
      </c>
      <c r="O20" s="145">
        <v>0.21296000000000001</v>
      </c>
      <c r="P20" s="70">
        <f t="shared" si="5"/>
        <v>2.3051570622513267</v>
      </c>
      <c r="Q20" s="145">
        <v>2.3222399999999999</v>
      </c>
      <c r="R20">
        <f t="shared" si="6"/>
        <v>2.5351999999999997</v>
      </c>
      <c r="S20">
        <f t="shared" si="7"/>
        <v>2.4886208765619342</v>
      </c>
      <c r="T20">
        <f t="shared" si="8"/>
        <v>1.0187168418768613</v>
      </c>
      <c r="U20">
        <f t="shared" si="9"/>
        <v>12.833412127349343</v>
      </c>
      <c r="V20">
        <f t="shared" si="10"/>
        <v>199.96003037087732</v>
      </c>
      <c r="W20">
        <f t="shared" si="11"/>
        <v>19.996003037087732</v>
      </c>
      <c r="X20">
        <f t="shared" si="12"/>
        <v>2002.5602079440366</v>
      </c>
      <c r="Y20">
        <v>2.5</v>
      </c>
      <c r="Z20" s="70">
        <f t="shared" si="13"/>
        <v>0.12502498601160977</v>
      </c>
      <c r="AA20" s="147">
        <v>0.12676000000000001</v>
      </c>
      <c r="AB20" s="70">
        <f t="shared" si="14"/>
        <v>2.3749750139883901</v>
      </c>
      <c r="AC20" s="147">
        <v>2.38646</v>
      </c>
      <c r="AD20">
        <f t="shared" si="15"/>
        <v>2.51322</v>
      </c>
      <c r="AE20">
        <f t="shared" si="16"/>
        <v>2.482593099164065</v>
      </c>
      <c r="AF20">
        <f t="shared" si="17"/>
        <v>1.0123366575240411</v>
      </c>
      <c r="AG20">
        <f t="shared" si="18"/>
        <v>19.951557286570729</v>
      </c>
      <c r="AH20">
        <f t="shared" si="19"/>
        <v>10.0222768327698</v>
      </c>
      <c r="AI20">
        <f t="shared" si="20"/>
        <v>39954.194708602437</v>
      </c>
    </row>
    <row r="21" spans="1:35" ht="16.2" thickBot="1">
      <c r="A21" t="s">
        <v>305</v>
      </c>
      <c r="B21" t="s">
        <v>446</v>
      </c>
      <c r="C21" s="147">
        <v>1.22654</v>
      </c>
      <c r="D21" s="147">
        <v>-1.06E-2</v>
      </c>
      <c r="E21" s="146">
        <f t="shared" si="0"/>
        <v>1.06E-2</v>
      </c>
      <c r="F21">
        <v>1.5</v>
      </c>
      <c r="G21" s="147">
        <v>1.64063</v>
      </c>
      <c r="H21" s="147">
        <v>1.23268</v>
      </c>
      <c r="I21" s="148">
        <f t="shared" si="21"/>
        <v>4.4599999999999657E-3</v>
      </c>
      <c r="J21" s="70">
        <f t="shared" si="1"/>
        <v>368.85426008968892</v>
      </c>
      <c r="K21" s="3">
        <f t="shared" si="2"/>
        <v>1085.6103435070338</v>
      </c>
      <c r="L21">
        <f t="shared" si="3"/>
        <v>5.428051717535169</v>
      </c>
      <c r="M21">
        <v>2.5</v>
      </c>
      <c r="N21" s="70">
        <f t="shared" si="4"/>
        <v>0.46057040907031521</v>
      </c>
      <c r="O21" s="145">
        <v>0.50033000000000005</v>
      </c>
      <c r="P21" s="70">
        <f t="shared" si="5"/>
        <v>2.0394295909296849</v>
      </c>
      <c r="Q21" s="145">
        <v>2.0550299999999999</v>
      </c>
      <c r="R21">
        <f t="shared" si="6"/>
        <v>2.5553599999999999</v>
      </c>
      <c r="S21">
        <f t="shared" si="7"/>
        <v>2.4862530223729378</v>
      </c>
      <c r="T21">
        <f t="shared" si="8"/>
        <v>1.0277956334311882</v>
      </c>
      <c r="U21">
        <f t="shared" si="9"/>
        <v>5.4572043834468458</v>
      </c>
      <c r="V21">
        <f t="shared" si="10"/>
        <v>198.93158973484282</v>
      </c>
      <c r="W21">
        <f t="shared" si="11"/>
        <v>19.893158973484283</v>
      </c>
      <c r="X21">
        <f t="shared" si="12"/>
        <v>2012.9130850144934</v>
      </c>
      <c r="Y21">
        <v>2.5</v>
      </c>
      <c r="Z21" s="70">
        <f t="shared" si="13"/>
        <v>0.12567134276322156</v>
      </c>
      <c r="AA21" s="147">
        <v>0.12992999999999999</v>
      </c>
      <c r="AB21" s="70">
        <f t="shared" si="14"/>
        <v>2.3743286572367786</v>
      </c>
      <c r="AC21" s="147">
        <v>2.3916900000000001</v>
      </c>
      <c r="AD21">
        <f t="shared" si="15"/>
        <v>2.52162</v>
      </c>
      <c r="AE21">
        <f t="shared" si="16"/>
        <v>2.4897462216671187</v>
      </c>
      <c r="AF21">
        <f t="shared" si="17"/>
        <v>1.0128020189590001</v>
      </c>
      <c r="AG21">
        <f t="shared" si="18"/>
        <v>19.694837951060293</v>
      </c>
      <c r="AH21">
        <f t="shared" si="19"/>
        <v>10.100696955677826</v>
      </c>
      <c r="AI21">
        <f t="shared" si="20"/>
        <v>39643.997018929302</v>
      </c>
    </row>
    <row r="22" spans="1:35" ht="16.2" thickBot="1">
      <c r="A22" t="s">
        <v>479</v>
      </c>
      <c r="B22" t="s">
        <v>177</v>
      </c>
      <c r="C22" s="147">
        <v>1.2285299999999999</v>
      </c>
      <c r="D22" s="147">
        <v>0</v>
      </c>
      <c r="E22" s="146">
        <f t="shared" si="0"/>
        <v>0</v>
      </c>
      <c r="F22">
        <v>1.5</v>
      </c>
      <c r="G22" s="147">
        <v>1.64628</v>
      </c>
      <c r="H22" s="147">
        <v>1.22855</v>
      </c>
      <c r="I22" s="148">
        <f t="shared" si="21"/>
        <v>-2.0000000000131024E-5</v>
      </c>
      <c r="J22" s="70" t="s">
        <v>34</v>
      </c>
      <c r="K22" s="3" t="s">
        <v>34</v>
      </c>
      <c r="L22">
        <v>10</v>
      </c>
      <c r="M22">
        <v>2.5</v>
      </c>
      <c r="N22">
        <f>M22/L22</f>
        <v>0.25</v>
      </c>
      <c r="O22" s="145">
        <v>0.27040999999999998</v>
      </c>
      <c r="P22" s="70">
        <f t="shared" si="5"/>
        <v>2.25</v>
      </c>
      <c r="Q22" s="145">
        <v>2.2682899999999999</v>
      </c>
      <c r="R22">
        <f t="shared" si="6"/>
        <v>2.5387</v>
      </c>
      <c r="S22">
        <f t="shared" si="7"/>
        <v>2.4876234754967346</v>
      </c>
      <c r="T22">
        <f t="shared" si="8"/>
        <v>1.0205322569940236</v>
      </c>
      <c r="U22">
        <f t="shared" si="9"/>
        <v>10.102836806296049</v>
      </c>
      <c r="V22" t="s">
        <v>34</v>
      </c>
      <c r="W22" t="s">
        <v>34</v>
      </c>
      <c r="X22" t="s">
        <v>34</v>
      </c>
      <c r="Y22" t="s">
        <v>34</v>
      </c>
      <c r="Z22" t="s">
        <v>34</v>
      </c>
      <c r="AA22" t="s">
        <v>34</v>
      </c>
      <c r="AB22" t="s">
        <v>34</v>
      </c>
      <c r="AC22" t="s">
        <v>34</v>
      </c>
      <c r="AD22" t="s">
        <v>34</v>
      </c>
      <c r="AE22" t="s">
        <v>34</v>
      </c>
      <c r="AF22" t="s">
        <v>34</v>
      </c>
      <c r="AG22" t="s">
        <v>34</v>
      </c>
      <c r="AH22" t="s">
        <v>34</v>
      </c>
      <c r="AI22" t="s">
        <v>34</v>
      </c>
    </row>
    <row r="25" spans="1:35">
      <c r="O25">
        <f>N3+Z3</f>
        <v>0.34300001922117213</v>
      </c>
    </row>
    <row r="26" spans="1:35">
      <c r="A26" t="s">
        <v>480</v>
      </c>
    </row>
    <row r="28" spans="1:35">
      <c r="A28" t="s">
        <v>481</v>
      </c>
    </row>
    <row r="32" spans="1:35">
      <c r="A32" t="s">
        <v>482</v>
      </c>
      <c r="C32">
        <v>40.043199999999999</v>
      </c>
      <c r="D32" t="s">
        <v>483</v>
      </c>
    </row>
    <row r="33" spans="1:6">
      <c r="C33">
        <f>C32*10000</f>
        <v>400432</v>
      </c>
      <c r="D33" t="s">
        <v>110</v>
      </c>
    </row>
    <row r="35" spans="1:6">
      <c r="A35" t="s">
        <v>484</v>
      </c>
      <c r="C35">
        <v>1.0982000000000001</v>
      </c>
      <c r="D35" t="s">
        <v>485</v>
      </c>
      <c r="F35" t="s">
        <v>486</v>
      </c>
    </row>
    <row r="36" spans="1:6">
      <c r="A36" t="s">
        <v>72</v>
      </c>
      <c r="C36">
        <v>1.012</v>
      </c>
      <c r="D36" t="s">
        <v>485</v>
      </c>
    </row>
    <row r="37" spans="1:6">
      <c r="A37" t="s">
        <v>487</v>
      </c>
      <c r="C37">
        <v>1.0027999999999999</v>
      </c>
      <c r="D37" t="s">
        <v>485</v>
      </c>
      <c r="F37" t="s">
        <v>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7"/>
  <sheetViews>
    <sheetView workbookViewId="0">
      <selection activeCell="A9" sqref="A9:XFD9"/>
    </sheetView>
  </sheetViews>
  <sheetFormatPr defaultColWidth="7.59765625" defaultRowHeight="15.6"/>
  <cols>
    <col min="2" max="2" width="18.59765625" customWidth="1"/>
    <col min="3" max="3" width="7.59765625" customWidth="1"/>
    <col min="6" max="6" width="13.5" bestFit="1" customWidth="1"/>
  </cols>
  <sheetData>
    <row r="1" spans="1:40">
      <c r="C1" s="23" t="s">
        <v>449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41" t="s">
        <v>450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50" t="s">
        <v>451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s="95" customFormat="1" ht="63" thickBot="1">
      <c r="A2" s="95" t="s">
        <v>452</v>
      </c>
      <c r="B2" s="95" t="s">
        <v>453</v>
      </c>
      <c r="C2" s="95" t="s">
        <v>454</v>
      </c>
      <c r="D2" s="95" t="s">
        <v>455</v>
      </c>
      <c r="E2" s="95" t="s">
        <v>456</v>
      </c>
      <c r="F2" s="95" t="s">
        <v>489</v>
      </c>
      <c r="G2" s="95" t="s">
        <v>490</v>
      </c>
      <c r="H2" s="95" t="s">
        <v>459</v>
      </c>
      <c r="I2" s="95" t="s">
        <v>460</v>
      </c>
      <c r="J2" s="95" t="s">
        <v>491</v>
      </c>
      <c r="K2" s="95" t="s">
        <v>461</v>
      </c>
      <c r="L2" s="95" t="s">
        <v>462</v>
      </c>
      <c r="M2" s="95" t="s">
        <v>463</v>
      </c>
      <c r="N2" s="95" t="s">
        <v>94</v>
      </c>
      <c r="O2" s="95" t="s">
        <v>464</v>
      </c>
      <c r="P2" s="95" t="s">
        <v>492</v>
      </c>
      <c r="Q2" s="95" t="s">
        <v>465</v>
      </c>
      <c r="R2" s="95" t="s">
        <v>97</v>
      </c>
      <c r="S2" s="95" t="s">
        <v>99</v>
      </c>
      <c r="T2" s="95" t="s">
        <v>100</v>
      </c>
      <c r="U2" s="95" t="s">
        <v>101</v>
      </c>
      <c r="V2" s="95" t="s">
        <v>473</v>
      </c>
      <c r="W2" s="95" t="s">
        <v>467</v>
      </c>
      <c r="X2" s="95" t="s">
        <v>468</v>
      </c>
      <c r="Y2" s="95" t="s">
        <v>469</v>
      </c>
      <c r="Z2" s="95" t="s">
        <v>470</v>
      </c>
      <c r="AA2" s="95" t="s">
        <v>94</v>
      </c>
      <c r="AB2" s="95" t="s">
        <v>471</v>
      </c>
      <c r="AC2" s="95" t="s">
        <v>492</v>
      </c>
      <c r="AD2" s="95" t="s">
        <v>493</v>
      </c>
      <c r="AE2" s="95" t="s">
        <v>494</v>
      </c>
      <c r="AF2" s="95" t="s">
        <v>495</v>
      </c>
      <c r="AG2" s="95" t="s">
        <v>97</v>
      </c>
      <c r="AH2" s="95" t="s">
        <v>99</v>
      </c>
      <c r="AI2" s="95" t="s">
        <v>100</v>
      </c>
      <c r="AJ2" s="95" t="s">
        <v>101</v>
      </c>
      <c r="AK2" s="95" t="s">
        <v>473</v>
      </c>
      <c r="AL2" s="95" t="s">
        <v>467</v>
      </c>
      <c r="AM2" s="95" t="s">
        <v>474</v>
      </c>
      <c r="AN2" s="95" t="s">
        <v>475</v>
      </c>
    </row>
    <row r="3" spans="1:40" ht="16.2" thickBot="1">
      <c r="A3" t="s">
        <v>221</v>
      </c>
      <c r="B3" t="s">
        <v>391</v>
      </c>
      <c r="C3" s="145">
        <v>1.23041</v>
      </c>
      <c r="D3" s="145">
        <v>-4.5900000000000003E-3</v>
      </c>
      <c r="E3" s="146">
        <f>-1*D3</f>
        <v>4.5900000000000003E-3</v>
      </c>
      <c r="F3" s="149" t="e">
        <f>((((E3*0.8)/'[1]Acid vial stuff'!$B$36)*2)/'[1]Acid vial stuff'!$B$45)*1000</f>
        <v>#REF!</v>
      </c>
      <c r="G3" s="147">
        <v>0.21051</v>
      </c>
      <c r="H3" s="147">
        <v>1.23142</v>
      </c>
      <c r="I3" s="148">
        <f>E3-(H3-C3)</f>
        <v>3.580000000000045E-3</v>
      </c>
      <c r="J3" s="148">
        <f>I3/E3</f>
        <v>0.77995642701526025</v>
      </c>
      <c r="K3">
        <f>(G3+I3)/I3</f>
        <v>59.801675977652899</v>
      </c>
      <c r="L3">
        <f>$C$33/K3</f>
        <v>6695.9996263254588</v>
      </c>
      <c r="M3">
        <f>L3/200</f>
        <v>33.479998131627298</v>
      </c>
      <c r="N3">
        <v>2.5</v>
      </c>
      <c r="O3" s="132">
        <f>N3/M3</f>
        <v>7.4671449806275339E-2</v>
      </c>
      <c r="P3" s="132"/>
      <c r="Q3" s="147">
        <v>7.2789999999999994E-2</v>
      </c>
      <c r="R3" s="70">
        <f>N3-O3</f>
        <v>2.4253285501937247</v>
      </c>
      <c r="S3" s="147">
        <v>2.4482599999999999</v>
      </c>
      <c r="T3">
        <f>Q3+S3</f>
        <v>2.5210499999999998</v>
      </c>
      <c r="U3">
        <f>(Q3/$C$37)+(S3/$C$36)</f>
        <v>2.4918160060920331</v>
      </c>
      <c r="V3">
        <f>T3/U3</f>
        <v>1.0117320034209969</v>
      </c>
      <c r="W3">
        <f>U3/(Q3/$C$37)</f>
        <v>34.328796413093706</v>
      </c>
      <c r="X3">
        <f>L3/W3</f>
        <v>195.05489052833403</v>
      </c>
      <c r="Y3">
        <f>X3/10</f>
        <v>19.505489052833404</v>
      </c>
      <c r="Z3">
        <f>W3*K3</f>
        <v>2052.9195597986427</v>
      </c>
      <c r="AA3">
        <v>2.5</v>
      </c>
      <c r="AB3">
        <f>AA3/Y3</f>
        <v>0.12816904991350858</v>
      </c>
      <c r="AC3" s="150">
        <f>AB3/2</f>
        <v>6.4084524956754291E-2</v>
      </c>
      <c r="AD3" s="151">
        <v>6.3930000000000001E-2</v>
      </c>
      <c r="AE3" s="152">
        <v>6.4350000000000004E-2</v>
      </c>
      <c r="AF3" s="153">
        <f>SUM(AD3:AE3)</f>
        <v>0.12828000000000001</v>
      </c>
      <c r="AG3" s="70">
        <f>AA3-AB3</f>
        <v>2.3718309500864914</v>
      </c>
      <c r="AH3" s="147">
        <v>2.39181</v>
      </c>
      <c r="AI3">
        <f>AF3+AH3</f>
        <v>2.5200900000000002</v>
      </c>
      <c r="AJ3">
        <f t="shared" ref="AJ3:AJ21" si="0">(AD3/V3)+(AH3/$C$36)</f>
        <v>2.4266372869046178</v>
      </c>
      <c r="AK3">
        <f>AI3/AJ3</f>
        <v>1.0385111996752465</v>
      </c>
      <c r="AL3">
        <f>AJ3/(AF3/V3)</f>
        <v>19.138654535828664</v>
      </c>
      <c r="AM3">
        <f>X3/AL3</f>
        <v>10.191672051093249</v>
      </c>
      <c r="AN3">
        <f>Z3*AL3</f>
        <v>39290.118244831676</v>
      </c>
    </row>
    <row r="4" spans="1:40" ht="16.2" thickBot="1">
      <c r="A4" t="s">
        <v>223</v>
      </c>
      <c r="B4" t="s">
        <v>395</v>
      </c>
      <c r="C4" s="147">
        <v>1.2295100000000001</v>
      </c>
      <c r="D4" s="147">
        <v>-9.9600000000000001E-3</v>
      </c>
      <c r="E4" s="146">
        <f t="shared" ref="E4:E22" si="1">-1*D4</f>
        <v>9.9600000000000001E-3</v>
      </c>
      <c r="F4" s="149" t="e">
        <f>((((E4*0.8)/'[1]Acid vial stuff'!$B$36)*2)/'[1]Acid vial stuff'!$B$45)*1000</f>
        <v>#REF!</v>
      </c>
      <c r="G4" s="147">
        <v>0.45426</v>
      </c>
      <c r="H4" s="147">
        <v>1.23281</v>
      </c>
      <c r="I4" s="148">
        <f t="shared" ref="I4:I22" si="2">E4-(H4-C4)</f>
        <v>6.6600000000001415E-3</v>
      </c>
      <c r="J4" s="148">
        <f t="shared" ref="J4:J21" si="3">I4/E4</f>
        <v>0.66867469879519492</v>
      </c>
      <c r="K4">
        <f t="shared" ref="K4:K21" si="4">(G4+I4)/I4</f>
        <v>69.207207207205755</v>
      </c>
      <c r="L4">
        <f t="shared" ref="L4:L21" si="5">$C$33/K4</f>
        <v>5785.9869825567475</v>
      </c>
      <c r="M4">
        <f t="shared" ref="M4:M21" si="6">L4/200</f>
        <v>28.929934912783736</v>
      </c>
      <c r="N4">
        <v>2.5</v>
      </c>
      <c r="O4" s="132">
        <f t="shared" ref="O4:O21" si="7">N4/M4</f>
        <v>8.6415680074526713E-2</v>
      </c>
      <c r="P4" s="132"/>
      <c r="Q4" s="147">
        <v>8.6180000000000007E-2</v>
      </c>
      <c r="R4" s="70">
        <f t="shared" ref="R4:R22" si="8">N4-O4</f>
        <v>2.4135843199254734</v>
      </c>
      <c r="S4" s="147">
        <v>2.4352</v>
      </c>
      <c r="T4">
        <f t="shared" ref="T4:T22" si="9">Q4+S4</f>
        <v>2.5213800000000002</v>
      </c>
      <c r="U4">
        <f t="shared" ref="U4:U22" si="10">(Q4/$C$37)+(S4/$C$36)</f>
        <v>2.4922634804365957</v>
      </c>
      <c r="V4">
        <f t="shared" ref="V4:V22" si="11">T4/U4</f>
        <v>1.0116827613901818</v>
      </c>
      <c r="W4">
        <f t="shared" ref="W4:W22" si="12">U4/(Q4/$C$37)</f>
        <v>29.000253169898098</v>
      </c>
      <c r="X4">
        <f t="shared" ref="X4:X21" si="13">L4/W4</f>
        <v>199.51505073626495</v>
      </c>
      <c r="Y4">
        <f t="shared" ref="Y4:Y21" si="14">X4/10</f>
        <v>19.951505073626496</v>
      </c>
      <c r="Z4">
        <f t="shared" ref="Z4:Z21" si="15">W4*K4</f>
        <v>2007.0265301905631</v>
      </c>
      <c r="AA4">
        <v>2.5</v>
      </c>
      <c r="AB4">
        <f t="shared" ref="AB4:AB21" si="16">AA4/Y4</f>
        <v>0.12530383000050963</v>
      </c>
      <c r="AC4" s="150">
        <f t="shared" ref="AC4:AC21" si="17">AB4/2</f>
        <v>6.2651915000254813E-2</v>
      </c>
      <c r="AD4" s="151">
        <v>6.1699999999999998E-2</v>
      </c>
      <c r="AE4" s="154">
        <v>5.9330000000000001E-2</v>
      </c>
      <c r="AF4" s="153">
        <f t="shared" ref="AF4:AF21" si="18">SUM(AD4:AE4)</f>
        <v>0.12103</v>
      </c>
      <c r="AG4" s="70">
        <f t="shared" ref="AG4:AG21" si="19">AA4-AB4</f>
        <v>2.3746961699994902</v>
      </c>
      <c r="AH4" s="147">
        <v>2.3923100000000002</v>
      </c>
      <c r="AI4">
        <f>AF4+AH4</f>
        <v>2.5133400000000004</v>
      </c>
      <c r="AJ4">
        <f t="shared" si="0"/>
        <v>2.4249301853645853</v>
      </c>
      <c r="AK4">
        <f t="shared" ref="AK4:AK21" si="20">AI4/AJ4</f>
        <v>1.0364587051491227</v>
      </c>
      <c r="AL4">
        <f t="shared" ref="AL4:AL21" si="21">AJ4/(AF4/V4)</f>
        <v>20.269850996513664</v>
      </c>
      <c r="AM4">
        <f t="shared" ref="AM4:AM21" si="22">X4/AL4</f>
        <v>9.8429460961790376</v>
      </c>
      <c r="AN4">
        <f t="shared" ref="AN4:AN21" si="23">Z4*AL4</f>
        <v>40682.128713012549</v>
      </c>
    </row>
    <row r="5" spans="1:40" ht="16.2" thickBot="1">
      <c r="A5" t="s">
        <v>225</v>
      </c>
      <c r="B5" t="s">
        <v>399</v>
      </c>
      <c r="C5" s="147">
        <v>1.2377800000000001</v>
      </c>
      <c r="D5" s="147">
        <v>-1.093E-2</v>
      </c>
      <c r="E5" s="146">
        <f t="shared" si="1"/>
        <v>1.093E-2</v>
      </c>
      <c r="F5" s="149" t="e">
        <f>((((E5*0.8)/'[1]Acid vial stuff'!$B$36)*2)/'[1]Acid vial stuff'!$B$45)*1000</f>
        <v>#REF!</v>
      </c>
      <c r="G5" s="147">
        <v>0.50158999999999998</v>
      </c>
      <c r="H5" s="147">
        <v>1.24011</v>
      </c>
      <c r="I5" s="148">
        <f t="shared" si="2"/>
        <v>8.6000000000000573E-3</v>
      </c>
      <c r="J5" s="148">
        <f t="shared" si="3"/>
        <v>0.78682525160110306</v>
      </c>
      <c r="K5">
        <f t="shared" si="4"/>
        <v>59.324418604650774</v>
      </c>
      <c r="L5">
        <f t="shared" si="5"/>
        <v>6749.8680883592833</v>
      </c>
      <c r="M5">
        <f t="shared" si="6"/>
        <v>33.74934044179642</v>
      </c>
      <c r="N5">
        <v>2.5</v>
      </c>
      <c r="O5" s="132">
        <f>N5/M5</f>
        <v>7.4075521692385682E-2</v>
      </c>
      <c r="P5" s="132"/>
      <c r="Q5" s="147">
        <v>7.4099999999999999E-2</v>
      </c>
      <c r="R5" s="70">
        <f t="shared" si="8"/>
        <v>2.4259244783076142</v>
      </c>
      <c r="S5" s="147">
        <v>2.43946</v>
      </c>
      <c r="T5">
        <f t="shared" si="9"/>
        <v>2.51356</v>
      </c>
      <c r="U5">
        <f t="shared" si="10"/>
        <v>2.4844266961598431</v>
      </c>
      <c r="V5">
        <f t="shared" si="11"/>
        <v>1.0117263688581306</v>
      </c>
      <c r="W5">
        <f t="shared" si="12"/>
        <v>33.621904060851421</v>
      </c>
      <c r="X5">
        <f t="shared" si="13"/>
        <v>200.75805570508055</v>
      </c>
      <c r="Y5">
        <f t="shared" si="14"/>
        <v>20.075805570508056</v>
      </c>
      <c r="Z5">
        <f t="shared" si="15"/>
        <v>1994.5999107913574</v>
      </c>
      <c r="AA5">
        <v>2.5</v>
      </c>
      <c r="AB5">
        <f t="shared" si="16"/>
        <v>0.12452800417994549</v>
      </c>
      <c r="AC5" s="150">
        <f t="shared" si="17"/>
        <v>6.2264002089972743E-2</v>
      </c>
      <c r="AD5" s="151">
        <v>6.2109999999999999E-2</v>
      </c>
      <c r="AE5" s="154">
        <v>6.2489999999999997E-2</v>
      </c>
      <c r="AF5" s="153">
        <f t="shared" si="18"/>
        <v>0.12459999999999999</v>
      </c>
      <c r="AG5" s="70">
        <f t="shared" si="19"/>
        <v>2.3754719958200545</v>
      </c>
      <c r="AH5" s="147">
        <v>2.3962599999999998</v>
      </c>
      <c r="AI5">
        <f t="shared" ref="AI5:AI21" si="24">AF5+AH5</f>
        <v>2.5208599999999999</v>
      </c>
      <c r="AJ5">
        <f t="shared" si="0"/>
        <v>2.4292359666479961</v>
      </c>
      <c r="AK5">
        <f t="shared" si="20"/>
        <v>1.0377172224559279</v>
      </c>
      <c r="AL5">
        <f t="shared" si="21"/>
        <v>19.724896337370371</v>
      </c>
      <c r="AM5">
        <f t="shared" si="22"/>
        <v>10.177901686850875</v>
      </c>
      <c r="AN5">
        <f t="shared" si="23"/>
        <v>39343.276474887716</v>
      </c>
    </row>
    <row r="6" spans="1:40" ht="16.2" thickBot="1">
      <c r="A6" t="s">
        <v>227</v>
      </c>
      <c r="B6" t="s">
        <v>401</v>
      </c>
      <c r="C6" s="147">
        <v>1.22654</v>
      </c>
      <c r="D6" s="147">
        <v>-1.0999999999999999E-2</v>
      </c>
      <c r="E6" s="146">
        <f t="shared" si="1"/>
        <v>1.0999999999999999E-2</v>
      </c>
      <c r="F6" s="149" t="e">
        <f>((((E6*0.8)/'[1]Acid vial stuff'!$B$36)*2)/'[1]Acid vial stuff'!$B$45)*1000</f>
        <v>#REF!</v>
      </c>
      <c r="G6" s="147">
        <v>0.50456000000000001</v>
      </c>
      <c r="H6" s="147">
        <v>1.22902</v>
      </c>
      <c r="I6" s="148">
        <f t="shared" si="2"/>
        <v>8.5199999999999616E-3</v>
      </c>
      <c r="J6" s="148">
        <f t="shared" si="3"/>
        <v>0.7745454545454511</v>
      </c>
      <c r="K6">
        <f t="shared" si="4"/>
        <v>60.220657276995574</v>
      </c>
      <c r="L6">
        <f t="shared" si="5"/>
        <v>6649.412645201498</v>
      </c>
      <c r="M6">
        <f t="shared" si="6"/>
        <v>33.247063226007491</v>
      </c>
      <c r="N6">
        <v>2.5</v>
      </c>
      <c r="O6" s="132">
        <f t="shared" si="7"/>
        <v>7.5194611415915283E-2</v>
      </c>
      <c r="P6" s="132"/>
      <c r="Q6" s="147">
        <v>7.5200000000000003E-2</v>
      </c>
      <c r="R6" s="70">
        <f t="shared" si="8"/>
        <v>2.4248053885840846</v>
      </c>
      <c r="S6" s="147">
        <v>2.4405100000000002</v>
      </c>
      <c r="T6">
        <f t="shared" si="9"/>
        <v>2.5157100000000003</v>
      </c>
      <c r="U6">
        <f t="shared" si="10"/>
        <v>2.4865611741668783</v>
      </c>
      <c r="V6">
        <f t="shared" si="11"/>
        <v>1.0117225452307195</v>
      </c>
      <c r="W6">
        <f t="shared" si="12"/>
        <v>33.158557785299806</v>
      </c>
      <c r="X6">
        <f t="shared" si="13"/>
        <v>200.5338316659051</v>
      </c>
      <c r="Y6">
        <f t="shared" si="14"/>
        <v>20.05338316659051</v>
      </c>
      <c r="Z6">
        <f t="shared" si="15"/>
        <v>1996.830144187993</v>
      </c>
      <c r="AA6">
        <v>2.5</v>
      </c>
      <c r="AB6">
        <f t="shared" si="16"/>
        <v>0.12466724338888956</v>
      </c>
      <c r="AC6" s="150">
        <f t="shared" si="17"/>
        <v>6.2333621694444778E-2</v>
      </c>
      <c r="AD6" s="151">
        <v>6.2239999999999997E-2</v>
      </c>
      <c r="AE6" s="154">
        <v>6.148E-2</v>
      </c>
      <c r="AF6" s="153">
        <f t="shared" si="18"/>
        <v>0.12372</v>
      </c>
      <c r="AG6" s="70">
        <f t="shared" si="19"/>
        <v>2.3753327566111104</v>
      </c>
      <c r="AH6" s="147">
        <v>2.3921899999999998</v>
      </c>
      <c r="AI6">
        <f>AF6+AH6</f>
        <v>2.5159099999999999</v>
      </c>
      <c r="AJ6">
        <f t="shared" si="0"/>
        <v>2.4253429532571893</v>
      </c>
      <c r="AK6">
        <f t="shared" si="20"/>
        <v>1.0373419547207461</v>
      </c>
      <c r="AL6">
        <f t="shared" si="21"/>
        <v>19.833286014603569</v>
      </c>
      <c r="AM6">
        <f t="shared" si="22"/>
        <v>10.110973618705886</v>
      </c>
      <c r="AN6">
        <f t="shared" si="23"/>
        <v>39603.703372262549</v>
      </c>
    </row>
    <row r="7" spans="1:40" ht="16.2" thickBot="1">
      <c r="A7" t="s">
        <v>229</v>
      </c>
      <c r="B7" t="s">
        <v>404</v>
      </c>
      <c r="C7" s="147">
        <v>1.22668</v>
      </c>
      <c r="D7" s="147">
        <v>-1.0540000000000001E-2</v>
      </c>
      <c r="E7" s="146">
        <f t="shared" si="1"/>
        <v>1.0540000000000001E-2</v>
      </c>
      <c r="F7" s="149" t="e">
        <f>((((E7*0.8)/'[1]Acid vial stuff'!$B$36)*2)/'[1]Acid vial stuff'!$B$45)*1000</f>
        <v>#REF!</v>
      </c>
      <c r="G7" s="147">
        <v>0.48419000000000001</v>
      </c>
      <c r="H7" s="147">
        <v>1.22905</v>
      </c>
      <c r="I7" s="148">
        <f t="shared" si="2"/>
        <v>8.1700000000000175E-3</v>
      </c>
      <c r="J7" s="148">
        <f t="shared" si="3"/>
        <v>0.77514231499051389</v>
      </c>
      <c r="K7">
        <f t="shared" si="4"/>
        <v>60.264381884944797</v>
      </c>
      <c r="L7">
        <f t="shared" si="5"/>
        <v>6644.5881875050909</v>
      </c>
      <c r="M7">
        <f t="shared" si="6"/>
        <v>33.222940937525458</v>
      </c>
      <c r="N7">
        <v>2.5</v>
      </c>
      <c r="O7" s="132">
        <f t="shared" si="7"/>
        <v>7.5249208211312771E-2</v>
      </c>
      <c r="P7" s="132"/>
      <c r="Q7" s="147">
        <v>7.5090000000000004E-2</v>
      </c>
      <c r="R7" s="70">
        <f t="shared" si="8"/>
        <v>2.424750791788687</v>
      </c>
      <c r="S7" s="147">
        <v>2.43879</v>
      </c>
      <c r="T7">
        <f t="shared" si="9"/>
        <v>2.5138799999999999</v>
      </c>
      <c r="U7">
        <f t="shared" si="10"/>
        <v>2.4847518765638035</v>
      </c>
      <c r="V7">
        <f t="shared" si="11"/>
        <v>1.011722749346095</v>
      </c>
      <c r="W7">
        <f t="shared" si="12"/>
        <v>33.182969527476118</v>
      </c>
      <c r="X7">
        <f t="shared" si="13"/>
        <v>200.24091520812348</v>
      </c>
      <c r="Y7">
        <f t="shared" si="14"/>
        <v>20.024091520812348</v>
      </c>
      <c r="Z7">
        <f t="shared" si="15"/>
        <v>1999.751147680307</v>
      </c>
      <c r="AA7">
        <v>2.5</v>
      </c>
      <c r="AB7">
        <f t="shared" si="16"/>
        <v>0.12484960915213489</v>
      </c>
      <c r="AC7" s="150">
        <f t="shared" si="17"/>
        <v>6.2424804576067444E-2</v>
      </c>
      <c r="AD7" s="151">
        <v>6.2330000000000003E-2</v>
      </c>
      <c r="AE7" s="154">
        <v>6.2630000000000005E-2</v>
      </c>
      <c r="AF7" s="153">
        <f t="shared" si="18"/>
        <v>0.12496000000000002</v>
      </c>
      <c r="AG7" s="70">
        <f t="shared" si="19"/>
        <v>2.3751503908478653</v>
      </c>
      <c r="AH7" s="147">
        <v>2.4050099999999999</v>
      </c>
      <c r="AI7">
        <f t="shared" si="24"/>
        <v>2.5299700000000001</v>
      </c>
      <c r="AJ7">
        <f t="shared" si="0"/>
        <v>2.4380998822127755</v>
      </c>
      <c r="AK7">
        <f t="shared" si="20"/>
        <v>1.0376810312233167</v>
      </c>
      <c r="AL7">
        <f t="shared" si="21"/>
        <v>19.739765653110588</v>
      </c>
      <c r="AM7">
        <f t="shared" si="22"/>
        <v>10.144037103934391</v>
      </c>
      <c r="AN7">
        <f t="shared" si="23"/>
        <v>39474.619019748206</v>
      </c>
    </row>
    <row r="8" spans="1:40" ht="16.2" thickBot="1">
      <c r="A8" t="s">
        <v>231</v>
      </c>
      <c r="B8" t="s">
        <v>406</v>
      </c>
      <c r="C8" s="147">
        <v>1.23088</v>
      </c>
      <c r="D8" s="147">
        <v>-1.03E-2</v>
      </c>
      <c r="E8" s="146">
        <f t="shared" si="1"/>
        <v>1.03E-2</v>
      </c>
      <c r="F8" s="149" t="e">
        <f>((((E8*0.8)/'[1]Acid vial stuff'!$B$36)*2)/'[1]Acid vial stuff'!$B$45)*1000</f>
        <v>#REF!</v>
      </c>
      <c r="G8" s="147">
        <v>0.47248000000000001</v>
      </c>
      <c r="H8" s="147">
        <v>1.2326600000000001</v>
      </c>
      <c r="I8" s="148">
        <f t="shared" si="2"/>
        <v>8.5199999999998853E-3</v>
      </c>
      <c r="J8" s="148">
        <f t="shared" si="3"/>
        <v>0.82718446601940632</v>
      </c>
      <c r="K8">
        <f t="shared" si="4"/>
        <v>56.45539906103361</v>
      </c>
      <c r="L8">
        <f t="shared" si="5"/>
        <v>7092.8911434510501</v>
      </c>
      <c r="M8">
        <f>L8/200</f>
        <v>35.464455717255248</v>
      </c>
      <c r="N8">
        <v>2.5</v>
      </c>
      <c r="O8" s="132">
        <f t="shared" si="7"/>
        <v>7.0493116260730418E-2</v>
      </c>
      <c r="P8" s="132"/>
      <c r="Q8" s="147">
        <v>7.0809999999999998E-2</v>
      </c>
      <c r="R8" s="70">
        <f t="shared" si="8"/>
        <v>2.4295068837392697</v>
      </c>
      <c r="S8" s="147">
        <v>2.4235799999999998</v>
      </c>
      <c r="T8">
        <f t="shared" si="9"/>
        <v>2.4943899999999997</v>
      </c>
      <c r="U8">
        <f t="shared" si="10"/>
        <v>2.4654541828335206</v>
      </c>
      <c r="V8">
        <f t="shared" si="11"/>
        <v>1.0117365057391672</v>
      </c>
      <c r="W8">
        <f t="shared" si="12"/>
        <v>34.915371480658862</v>
      </c>
      <c r="X8">
        <f t="shared" si="13"/>
        <v>203.14522924036797</v>
      </c>
      <c r="Y8">
        <f t="shared" si="14"/>
        <v>20.314522924036797</v>
      </c>
      <c r="Z8">
        <f t="shared" si="15"/>
        <v>1971.161230304828</v>
      </c>
      <c r="AA8">
        <v>2.5</v>
      </c>
      <c r="AB8">
        <f t="shared" si="16"/>
        <v>0.12306466705363381</v>
      </c>
      <c r="AC8" s="150">
        <f t="shared" si="17"/>
        <v>6.1532333526816904E-2</v>
      </c>
      <c r="AD8" s="151">
        <v>6.1269999999999998E-2</v>
      </c>
      <c r="AE8" s="154">
        <v>6.1679999999999999E-2</v>
      </c>
      <c r="AF8" s="153">
        <f t="shared" si="18"/>
        <v>0.12295</v>
      </c>
      <c r="AG8" s="70">
        <f t="shared" si="19"/>
        <v>2.3769353329463661</v>
      </c>
      <c r="AH8" s="147">
        <v>2.4073600000000002</v>
      </c>
      <c r="AI8">
        <f t="shared" si="24"/>
        <v>2.5303100000000001</v>
      </c>
      <c r="AJ8">
        <f t="shared" si="0"/>
        <v>2.4393734753100569</v>
      </c>
      <c r="AK8">
        <f t="shared" si="20"/>
        <v>1.0372786396221614</v>
      </c>
      <c r="AL8">
        <f t="shared" si="21"/>
        <v>20.073226483147664</v>
      </c>
      <c r="AM8">
        <f t="shared" si="22"/>
        <v>10.120208099625494</v>
      </c>
      <c r="AN8">
        <f t="shared" si="23"/>
        <v>39567.565810708802</v>
      </c>
    </row>
    <row r="9" spans="1:40" ht="16.2" thickBot="1">
      <c r="A9" t="s">
        <v>233</v>
      </c>
      <c r="B9" t="s">
        <v>409</v>
      </c>
      <c r="C9" s="147">
        <v>1.2286600000000001</v>
      </c>
      <c r="D9" s="147">
        <v>-1.158E-2</v>
      </c>
      <c r="E9" s="146">
        <f t="shared" si="1"/>
        <v>1.158E-2</v>
      </c>
      <c r="F9" s="149" t="e">
        <f>((((E9*0.8)/'[1]Acid vial stuff'!$B$36)*2)/'[1]Acid vial stuff'!$B$45)*1000</f>
        <v>#REF!</v>
      </c>
      <c r="G9" s="147">
        <v>0.53154000000000001</v>
      </c>
      <c r="H9" s="147">
        <v>1.2310099999999999</v>
      </c>
      <c r="I9" s="148">
        <f t="shared" si="2"/>
        <v>9.2300000000001478E-3</v>
      </c>
      <c r="J9" s="148">
        <f t="shared" si="3"/>
        <v>0.79706390328153265</v>
      </c>
      <c r="K9">
        <f t="shared" si="4"/>
        <v>58.588299024917823</v>
      </c>
      <c r="L9">
        <f t="shared" si="5"/>
        <v>6834.6752963368126</v>
      </c>
      <c r="M9">
        <f t="shared" si="6"/>
        <v>34.173376481684066</v>
      </c>
      <c r="N9">
        <v>2.5</v>
      </c>
      <c r="O9" s="132">
        <f t="shared" si="7"/>
        <v>7.3156364907047661E-2</v>
      </c>
      <c r="P9" s="132"/>
      <c r="Q9" s="147">
        <v>7.3130000000000001E-2</v>
      </c>
      <c r="R9" s="70">
        <f t="shared" si="8"/>
        <v>2.4268436350929523</v>
      </c>
      <c r="S9" s="147">
        <v>2.4482900000000001</v>
      </c>
      <c r="T9">
        <f t="shared" si="9"/>
        <v>2.52142</v>
      </c>
      <c r="U9">
        <f t="shared" si="10"/>
        <v>2.4921847010189651</v>
      </c>
      <c r="V9">
        <f t="shared" si="11"/>
        <v>1.0117307914493985</v>
      </c>
      <c r="W9">
        <f t="shared" si="12"/>
        <v>34.174248847009679</v>
      </c>
      <c r="X9">
        <f t="shared" si="13"/>
        <v>199.99489460424121</v>
      </c>
      <c r="Y9">
        <f t="shared" si="14"/>
        <v>19.999489460424122</v>
      </c>
      <c r="Z9">
        <f t="shared" si="15"/>
        <v>2002.2111104005562</v>
      </c>
      <c r="AA9">
        <v>2.5</v>
      </c>
      <c r="AB9">
        <f t="shared" si="16"/>
        <v>0.12500319095380463</v>
      </c>
      <c r="AC9" s="150">
        <f t="shared" si="17"/>
        <v>6.2501595476902316E-2</v>
      </c>
      <c r="AD9" s="151">
        <v>6.2289999999999998E-2</v>
      </c>
      <c r="AE9" s="154">
        <v>6.2729999999999994E-2</v>
      </c>
      <c r="AF9" s="153">
        <f t="shared" si="18"/>
        <v>0.12501999999999999</v>
      </c>
      <c r="AG9" s="70">
        <f t="shared" si="19"/>
        <v>2.3749968090461953</v>
      </c>
      <c r="AH9" s="147">
        <v>2.4020999999999999</v>
      </c>
      <c r="AI9">
        <f t="shared" si="24"/>
        <v>2.52712</v>
      </c>
      <c r="AJ9">
        <f t="shared" si="0"/>
        <v>2.4351843622211642</v>
      </c>
      <c r="AK9">
        <f t="shared" si="20"/>
        <v>1.0377530503255121</v>
      </c>
      <c r="AL9">
        <f t="shared" si="21"/>
        <v>19.706854920134518</v>
      </c>
      <c r="AM9">
        <f t="shared" si="22"/>
        <v>10.148493781212455</v>
      </c>
      <c r="AN9">
        <f t="shared" si="23"/>
        <v>39457.283872145199</v>
      </c>
    </row>
    <row r="10" spans="1:40" ht="16.2" thickBot="1">
      <c r="A10" t="s">
        <v>235</v>
      </c>
      <c r="B10" t="s">
        <v>414</v>
      </c>
      <c r="C10" s="147">
        <v>1.2301800000000001</v>
      </c>
      <c r="D10" s="147">
        <v>-1.0279999999999999E-2</v>
      </c>
      <c r="E10" s="146">
        <f t="shared" si="1"/>
        <v>1.0279999999999999E-2</v>
      </c>
      <c r="F10" s="149" t="e">
        <f>((((E10*0.8)/'[1]Acid vial stuff'!$B$36)*2)/'[1]Acid vial stuff'!$B$45)*1000</f>
        <v>#REF!</v>
      </c>
      <c r="G10" s="147">
        <v>0.47127999999999998</v>
      </c>
      <c r="H10" s="147">
        <v>1.2380500000000001</v>
      </c>
      <c r="I10" s="148">
        <f t="shared" si="2"/>
        <v>2.4099999999999556E-3</v>
      </c>
      <c r="J10" s="148">
        <f t="shared" si="3"/>
        <v>0.23443579766536535</v>
      </c>
      <c r="K10">
        <f t="shared" si="4"/>
        <v>196.55186721992061</v>
      </c>
      <c r="L10">
        <f t="shared" si="5"/>
        <v>2037.2841309716953</v>
      </c>
      <c r="M10">
        <f t="shared" si="6"/>
        <v>10.186420654858477</v>
      </c>
      <c r="N10">
        <v>2.5</v>
      </c>
      <c r="O10" s="132">
        <f t="shared" si="7"/>
        <v>0.24542477526761172</v>
      </c>
      <c r="P10" s="155">
        <f>O10/3</f>
        <v>8.1808258422537236E-2</v>
      </c>
      <c r="Q10" s="147">
        <f>O28+P28</f>
        <v>0.24613000000000002</v>
      </c>
      <c r="R10" s="70">
        <f t="shared" si="8"/>
        <v>2.2545752247323883</v>
      </c>
      <c r="S10" s="147">
        <v>2.2840600000000002</v>
      </c>
      <c r="T10">
        <f t="shared" si="9"/>
        <v>2.5301900000000002</v>
      </c>
      <c r="U10">
        <f t="shared" si="10"/>
        <v>2.5024190448562207</v>
      </c>
      <c r="V10">
        <f t="shared" si="11"/>
        <v>1.0110976437782726</v>
      </c>
      <c r="W10">
        <f t="shared" si="12"/>
        <v>10.195530078339974</v>
      </c>
      <c r="X10">
        <f t="shared" si="13"/>
        <v>199.82130554445914</v>
      </c>
      <c r="Y10">
        <f t="shared" si="14"/>
        <v>19.982130554445913</v>
      </c>
      <c r="Z10">
        <f t="shared" si="15"/>
        <v>2003.9504741945855</v>
      </c>
      <c r="AA10">
        <v>2.5</v>
      </c>
      <c r="AB10">
        <f t="shared" si="16"/>
        <v>0.1251117839105382</v>
      </c>
      <c r="AC10" s="150">
        <f t="shared" si="17"/>
        <v>6.2555891955269102E-2</v>
      </c>
      <c r="AD10" s="151">
        <v>6.2480000000000001E-2</v>
      </c>
      <c r="AE10" s="154">
        <v>6.2820000000000001E-2</v>
      </c>
      <c r="AF10" s="153">
        <f t="shared" si="18"/>
        <v>0.12529999999999999</v>
      </c>
      <c r="AG10" s="70">
        <f t="shared" si="19"/>
        <v>2.3748882160894618</v>
      </c>
      <c r="AH10" s="147">
        <v>2.3841399999999999</v>
      </c>
      <c r="AI10">
        <f t="shared" si="24"/>
        <v>2.5094400000000001</v>
      </c>
      <c r="AJ10">
        <f t="shared" si="0"/>
        <v>2.4176637948691631</v>
      </c>
      <c r="AK10">
        <f t="shared" si="20"/>
        <v>1.0379606979786054</v>
      </c>
      <c r="AL10">
        <f t="shared" si="21"/>
        <v>19.509131416123285</v>
      </c>
      <c r="AM10">
        <f t="shared" si="22"/>
        <v>10.242450126678484</v>
      </c>
      <c r="AN10">
        <f t="shared" si="23"/>
        <v>39095.333152464744</v>
      </c>
    </row>
    <row r="11" spans="1:40" ht="16.2" thickBot="1">
      <c r="A11" t="s">
        <v>241</v>
      </c>
      <c r="B11" t="s">
        <v>418</v>
      </c>
      <c r="C11" s="147">
        <v>1.2313099999999999</v>
      </c>
      <c r="D11" s="147">
        <v>-1.0789999999999999E-2</v>
      </c>
      <c r="E11" s="146">
        <f t="shared" si="1"/>
        <v>1.0789999999999999E-2</v>
      </c>
      <c r="F11" s="149" t="e">
        <f>((((E11*0.8)/'[1]Acid vial stuff'!$B$36)*2)/'[1]Acid vial stuff'!$B$45)*1000</f>
        <v>#REF!</v>
      </c>
      <c r="G11" s="147">
        <v>0.49567</v>
      </c>
      <c r="H11" s="147">
        <v>1.2337899999999999</v>
      </c>
      <c r="I11" s="148">
        <f t="shared" si="2"/>
        <v>8.3099999999999615E-3</v>
      </c>
      <c r="J11" s="148">
        <f t="shared" si="3"/>
        <v>0.77015755329007984</v>
      </c>
      <c r="K11">
        <f t="shared" si="4"/>
        <v>60.647412755716282</v>
      </c>
      <c r="L11">
        <f t="shared" si="5"/>
        <v>6602.6229612285897</v>
      </c>
      <c r="M11">
        <f t="shared" si="6"/>
        <v>33.013114806142951</v>
      </c>
      <c r="N11">
        <v>2.5</v>
      </c>
      <c r="O11" s="132">
        <f t="shared" si="7"/>
        <v>7.5727480265958116E-2</v>
      </c>
      <c r="P11" s="132"/>
      <c r="Q11" s="147">
        <v>7.5609999999999997E-2</v>
      </c>
      <c r="R11" s="70">
        <f t="shared" si="8"/>
        <v>2.4242725197340418</v>
      </c>
      <c r="S11" s="147">
        <v>2.4428800000000002</v>
      </c>
      <c r="T11">
        <f t="shared" si="9"/>
        <v>2.5184900000000003</v>
      </c>
      <c r="U11">
        <f t="shared" si="10"/>
        <v>2.4893119266055046</v>
      </c>
      <c r="V11">
        <f t="shared" si="11"/>
        <v>1.0117213407780052</v>
      </c>
      <c r="W11">
        <f t="shared" si="12"/>
        <v>33.015236079883614</v>
      </c>
      <c r="X11">
        <f t="shared" si="13"/>
        <v>199.98714972847364</v>
      </c>
      <c r="Y11">
        <f t="shared" si="14"/>
        <v>19.998714972847363</v>
      </c>
      <c r="Z11">
        <f t="shared" si="15"/>
        <v>2002.288649764118</v>
      </c>
      <c r="AA11">
        <v>2.5</v>
      </c>
      <c r="AB11">
        <f t="shared" si="16"/>
        <v>0.12500803193576676</v>
      </c>
      <c r="AC11" s="150">
        <f t="shared" si="17"/>
        <v>6.2504015967883381E-2</v>
      </c>
      <c r="AD11" s="151">
        <v>6.2230000000000001E-2</v>
      </c>
      <c r="AE11" s="154">
        <v>5.7700000000000001E-2</v>
      </c>
      <c r="AF11" s="153">
        <f t="shared" si="18"/>
        <v>0.11993000000000001</v>
      </c>
      <c r="AG11" s="70">
        <f t="shared" si="19"/>
        <v>2.3749919680642333</v>
      </c>
      <c r="AH11" s="147">
        <v>2.3952599999999999</v>
      </c>
      <c r="AI11">
        <f t="shared" si="24"/>
        <v>2.51519</v>
      </c>
      <c r="AJ11">
        <f t="shared" si="0"/>
        <v>2.4283667391886494</v>
      </c>
      <c r="AK11">
        <f t="shared" si="20"/>
        <v>1.0357537679174273</v>
      </c>
      <c r="AL11">
        <f t="shared" si="21"/>
        <v>20.485537007192971</v>
      </c>
      <c r="AM11">
        <f t="shared" si="22"/>
        <v>9.7623581777843214</v>
      </c>
      <c r="AN11">
        <f t="shared" si="23"/>
        <v>41017.95823382528</v>
      </c>
    </row>
    <row r="12" spans="1:40" ht="16.2" thickBot="1">
      <c r="A12" t="s">
        <v>243</v>
      </c>
      <c r="B12" t="s">
        <v>421</v>
      </c>
      <c r="C12" s="147">
        <v>1.2300800000000001</v>
      </c>
      <c r="D12" s="147">
        <v>-1.076E-2</v>
      </c>
      <c r="E12" s="146">
        <f t="shared" si="1"/>
        <v>1.076E-2</v>
      </c>
      <c r="F12" s="149" t="e">
        <f>((((E12*0.8)/'[1]Acid vial stuff'!$B$36)*2)/'[1]Acid vial stuff'!$B$45)*1000</f>
        <v>#REF!</v>
      </c>
      <c r="G12" s="147">
        <v>0.49330000000000002</v>
      </c>
      <c r="H12" s="147">
        <v>1.2337899999999999</v>
      </c>
      <c r="I12" s="148">
        <f t="shared" si="2"/>
        <v>7.0500000000001204E-3</v>
      </c>
      <c r="J12" s="148">
        <f t="shared" si="3"/>
        <v>0.65520446096655394</v>
      </c>
      <c r="K12">
        <f t="shared" si="4"/>
        <v>70.97163120567258</v>
      </c>
      <c r="L12">
        <f t="shared" si="5"/>
        <v>5642.1417008095268</v>
      </c>
      <c r="M12">
        <f t="shared" si="6"/>
        <v>28.210708504047634</v>
      </c>
      <c r="N12">
        <v>2.5</v>
      </c>
      <c r="O12" s="132">
        <f t="shared" si="7"/>
        <v>8.8618830669967161E-2</v>
      </c>
      <c r="P12" s="132"/>
      <c r="Q12" s="147">
        <v>8.5309999999999997E-2</v>
      </c>
      <c r="R12" s="70">
        <f t="shared" si="8"/>
        <v>2.4113811693300327</v>
      </c>
      <c r="S12" s="147">
        <v>2.4261900000000001</v>
      </c>
      <c r="T12">
        <f t="shared" si="9"/>
        <v>2.5114999999999998</v>
      </c>
      <c r="U12">
        <f t="shared" si="10"/>
        <v>2.4824927475795047</v>
      </c>
      <c r="V12">
        <f t="shared" si="11"/>
        <v>1.0116847279609489</v>
      </c>
      <c r="W12">
        <f t="shared" si="12"/>
        <v>29.181147899105934</v>
      </c>
      <c r="X12">
        <f t="shared" si="13"/>
        <v>193.34886072053368</v>
      </c>
      <c r="Y12">
        <f t="shared" si="14"/>
        <v>19.334886072053369</v>
      </c>
      <c r="Z12">
        <f t="shared" si="15"/>
        <v>2071.0336668535338</v>
      </c>
      <c r="AA12">
        <v>2.5</v>
      </c>
      <c r="AB12">
        <f t="shared" si="16"/>
        <v>0.12929996022130683</v>
      </c>
      <c r="AC12" s="150">
        <f t="shared" si="17"/>
        <v>6.4649980110653413E-2</v>
      </c>
      <c r="AD12" s="151">
        <v>6.4519999999999994E-2</v>
      </c>
      <c r="AE12" s="154">
        <v>6.0589999999999998E-2</v>
      </c>
      <c r="AF12" s="153">
        <f t="shared" si="18"/>
        <v>0.12511</v>
      </c>
      <c r="AG12" s="70">
        <f t="shared" si="19"/>
        <v>2.370700039778693</v>
      </c>
      <c r="AH12" s="147">
        <v>2.3857499999999998</v>
      </c>
      <c r="AI12">
        <f t="shared" si="24"/>
        <v>2.5108599999999996</v>
      </c>
      <c r="AJ12">
        <f t="shared" si="0"/>
        <v>2.4212352830177686</v>
      </c>
      <c r="AK12">
        <f t="shared" si="20"/>
        <v>1.0370161122344645</v>
      </c>
      <c r="AL12">
        <f t="shared" si="21"/>
        <v>19.578984562619155</v>
      </c>
      <c r="AM12">
        <f t="shared" si="22"/>
        <v>9.8753262766079164</v>
      </c>
      <c r="AN12">
        <f t="shared" si="23"/>
        <v>40548.736191989876</v>
      </c>
    </row>
    <row r="13" spans="1:40" ht="16.2" thickBot="1">
      <c r="A13" t="s">
        <v>245</v>
      </c>
      <c r="B13" t="s">
        <v>424</v>
      </c>
      <c r="C13" s="147">
        <v>1.2306999999999999</v>
      </c>
      <c r="D13" s="147">
        <v>-1.056E-2</v>
      </c>
      <c r="E13" s="146">
        <f t="shared" si="1"/>
        <v>1.056E-2</v>
      </c>
      <c r="F13" s="149" t="e">
        <f>((((E13*0.8)/'[1]Acid vial stuff'!$B$36)*2)/'[1]Acid vial stuff'!$B$45)*1000</f>
        <v>#REF!</v>
      </c>
      <c r="G13" s="147">
        <v>0.48642000000000002</v>
      </c>
      <c r="H13" s="147">
        <v>1.23546</v>
      </c>
      <c r="I13" s="148">
        <f t="shared" si="2"/>
        <v>5.7999999999999025E-3</v>
      </c>
      <c r="J13" s="148">
        <f t="shared" si="3"/>
        <v>0.54924242424241498</v>
      </c>
      <c r="K13">
        <f t="shared" si="4"/>
        <v>84.865517241380729</v>
      </c>
      <c r="L13">
        <f t="shared" si="5"/>
        <v>4718.4299703383876</v>
      </c>
      <c r="M13">
        <f t="shared" si="6"/>
        <v>23.592149851691939</v>
      </c>
      <c r="N13">
        <v>2.5</v>
      </c>
      <c r="O13" s="132">
        <f t="shared" si="7"/>
        <v>0.1059674517038857</v>
      </c>
      <c r="P13" s="150">
        <f>O13/2</f>
        <v>5.2983725851942852E-2</v>
      </c>
      <c r="Q13" s="147">
        <v>0.10281</v>
      </c>
      <c r="R13" s="70">
        <f t="shared" si="8"/>
        <v>2.3940325482961144</v>
      </c>
      <c r="S13" s="147">
        <v>2.4281299999999999</v>
      </c>
      <c r="T13">
        <f t="shared" si="9"/>
        <v>2.5309399999999997</v>
      </c>
      <c r="U13">
        <f t="shared" si="10"/>
        <v>2.5018608804438482</v>
      </c>
      <c r="V13">
        <f t="shared" si="11"/>
        <v>1.0116229962199148</v>
      </c>
      <c r="W13">
        <f t="shared" si="12"/>
        <v>24.402938341689435</v>
      </c>
      <c r="X13">
        <f t="shared" si="13"/>
        <v>193.35499292220589</v>
      </c>
      <c r="Y13">
        <f t="shared" si="14"/>
        <v>19.335499292220589</v>
      </c>
      <c r="Z13">
        <f t="shared" si="15"/>
        <v>2070.9679845769956</v>
      </c>
      <c r="AA13">
        <v>2.5</v>
      </c>
      <c r="AB13">
        <f t="shared" si="16"/>
        <v>0.12929585950779382</v>
      </c>
      <c r="AC13" s="150">
        <f t="shared" si="17"/>
        <v>6.464792975389691E-2</v>
      </c>
      <c r="AD13" s="151">
        <v>6.429E-2</v>
      </c>
      <c r="AE13" s="154">
        <v>6.4570000000000002E-2</v>
      </c>
      <c r="AF13" s="153">
        <f t="shared" si="18"/>
        <v>0.12886</v>
      </c>
      <c r="AG13" s="70">
        <f t="shared" si="19"/>
        <v>2.3707041404922062</v>
      </c>
      <c r="AH13" s="147">
        <v>2.3740600000000001</v>
      </c>
      <c r="AI13">
        <f t="shared" si="24"/>
        <v>2.50292</v>
      </c>
      <c r="AJ13">
        <f t="shared" si="0"/>
        <v>2.4094604338898549</v>
      </c>
      <c r="AK13">
        <f t="shared" si="20"/>
        <v>1.0387885871855813</v>
      </c>
      <c r="AL13">
        <f t="shared" si="21"/>
        <v>18.915610611555106</v>
      </c>
      <c r="AM13">
        <f t="shared" si="22"/>
        <v>10.221979976902771</v>
      </c>
      <c r="AN13">
        <f t="shared" si="23"/>
        <v>39173.623985255508</v>
      </c>
    </row>
    <row r="14" spans="1:40" ht="16.2" thickBot="1">
      <c r="A14" t="s">
        <v>247</v>
      </c>
      <c r="B14" t="s">
        <v>426</v>
      </c>
      <c r="C14" s="147">
        <v>1.2307999999999999</v>
      </c>
      <c r="D14" s="147">
        <v>-1.2919999999999999E-2</v>
      </c>
      <c r="E14" s="146">
        <f t="shared" si="1"/>
        <v>1.2919999999999999E-2</v>
      </c>
      <c r="F14" s="149" t="e">
        <f>((((E14*0.8)/'[1]Acid vial stuff'!$B$36)*2)/'[1]Acid vial stuff'!$B$45)*1000</f>
        <v>#REF!</v>
      </c>
      <c r="G14" s="147">
        <v>0.59448999999999996</v>
      </c>
      <c r="H14" s="147">
        <v>1.2401800000000001</v>
      </c>
      <c r="I14" s="148">
        <f t="shared" si="2"/>
        <v>3.5399999999998332E-3</v>
      </c>
      <c r="J14" s="148">
        <f t="shared" si="3"/>
        <v>0.27399380804952272</v>
      </c>
      <c r="K14">
        <f t="shared" si="4"/>
        <v>168.93502824859547</v>
      </c>
      <c r="L14">
        <f t="shared" si="5"/>
        <v>2370.3313880573446</v>
      </c>
      <c r="M14">
        <f t="shared" si="6"/>
        <v>11.851656940286723</v>
      </c>
      <c r="N14">
        <v>2.5</v>
      </c>
      <c r="O14" s="132">
        <f t="shared" si="7"/>
        <v>0.21094096906415502</v>
      </c>
      <c r="P14" s="155">
        <f>O14/3</f>
        <v>7.031365635471834E-2</v>
      </c>
      <c r="Q14" s="147">
        <v>0.21103</v>
      </c>
      <c r="R14" s="70">
        <f t="shared" si="8"/>
        <v>2.289059030935845</v>
      </c>
      <c r="S14" s="147">
        <v>2.31324</v>
      </c>
      <c r="T14">
        <f t="shared" si="9"/>
        <v>2.52427</v>
      </c>
      <c r="U14">
        <f t="shared" si="10"/>
        <v>2.4962510425354463</v>
      </c>
      <c r="V14">
        <f t="shared" si="11"/>
        <v>1.0112244149274725</v>
      </c>
      <c r="W14">
        <f t="shared" si="12"/>
        <v>11.862012725463419</v>
      </c>
      <c r="X14">
        <f t="shared" si="13"/>
        <v>199.82539581744899</v>
      </c>
      <c r="Y14">
        <f t="shared" si="14"/>
        <v>19.982539581744899</v>
      </c>
      <c r="Z14">
        <f t="shared" si="15"/>
        <v>2003.9094548613616</v>
      </c>
      <c r="AA14">
        <v>2.5</v>
      </c>
      <c r="AB14">
        <f t="shared" si="16"/>
        <v>0.12510922296802962</v>
      </c>
      <c r="AC14" s="150">
        <f t="shared" si="17"/>
        <v>6.255461148401481E-2</v>
      </c>
      <c r="AD14" s="151">
        <v>6.2530000000000002E-2</v>
      </c>
      <c r="AE14" s="154">
        <v>6.2820000000000001E-2</v>
      </c>
      <c r="AF14" s="153">
        <f t="shared" si="18"/>
        <v>0.12535000000000002</v>
      </c>
      <c r="AG14" s="70">
        <f t="shared" si="19"/>
        <v>2.3748907770319705</v>
      </c>
      <c r="AH14" s="147">
        <v>2.3891900000000001</v>
      </c>
      <c r="AI14">
        <f t="shared" si="24"/>
        <v>2.5145400000000002</v>
      </c>
      <c r="AJ14">
        <f t="shared" si="0"/>
        <v>2.4226956116824265</v>
      </c>
      <c r="AK14">
        <f t="shared" si="20"/>
        <v>1.0379099990418494</v>
      </c>
      <c r="AL14">
        <f t="shared" si="21"/>
        <v>19.544387335228691</v>
      </c>
      <c r="AM14">
        <f t="shared" si="22"/>
        <v>10.224183157548479</v>
      </c>
      <c r="AN14">
        <f t="shared" si="23"/>
        <v>39165.182570537429</v>
      </c>
    </row>
    <row r="15" spans="1:40" ht="16.2" thickBot="1">
      <c r="A15" t="s">
        <v>249</v>
      </c>
      <c r="B15" t="s">
        <v>429</v>
      </c>
      <c r="C15" s="147">
        <v>1.23821</v>
      </c>
      <c r="D15" s="147">
        <v>-1.0330000000000001E-2</v>
      </c>
      <c r="E15" s="146">
        <f t="shared" si="1"/>
        <v>1.0330000000000001E-2</v>
      </c>
      <c r="F15" s="149" t="e">
        <f>((((E15*0.8)/'[1]Acid vial stuff'!$B$36)*2)/'[1]Acid vial stuff'!$B$45)*1000</f>
        <v>#REF!</v>
      </c>
      <c r="G15" s="147">
        <v>0.47565000000000002</v>
      </c>
      <c r="H15" s="147">
        <v>1.2433399999999999</v>
      </c>
      <c r="I15" s="148">
        <f t="shared" si="2"/>
        <v>5.2000000000001437E-3</v>
      </c>
      <c r="J15" s="148">
        <f t="shared" si="3"/>
        <v>0.5033881897386393</v>
      </c>
      <c r="K15">
        <f t="shared" si="4"/>
        <v>92.471153846151324</v>
      </c>
      <c r="L15">
        <f t="shared" si="5"/>
        <v>4330.3450140377599</v>
      </c>
      <c r="M15">
        <f t="shared" si="6"/>
        <v>21.6517250701888</v>
      </c>
      <c r="N15">
        <v>2.5</v>
      </c>
      <c r="O15" s="132">
        <f t="shared" si="7"/>
        <v>0.11546424092748747</v>
      </c>
      <c r="P15" s="150">
        <f>O15/2</f>
        <v>5.7732120463743736E-2</v>
      </c>
      <c r="Q15" s="147">
        <v>0.11280999999999999</v>
      </c>
      <c r="R15" s="70">
        <f t="shared" si="8"/>
        <v>2.3845357590725125</v>
      </c>
      <c r="S15" s="147">
        <v>2.4070900000000002</v>
      </c>
      <c r="T15">
        <f t="shared" si="9"/>
        <v>2.5199000000000003</v>
      </c>
      <c r="U15">
        <f t="shared" si="10"/>
        <v>2.4910424447909492</v>
      </c>
      <c r="V15">
        <f t="shared" si="11"/>
        <v>1.0115845297093975</v>
      </c>
      <c r="W15">
        <f t="shared" si="12"/>
        <v>22.143580920453541</v>
      </c>
      <c r="X15">
        <f t="shared" si="13"/>
        <v>195.55757623817362</v>
      </c>
      <c r="Y15">
        <f t="shared" si="14"/>
        <v>19.555757623817364</v>
      </c>
      <c r="Z15">
        <f t="shared" si="15"/>
        <v>2047.6424779999606</v>
      </c>
      <c r="AA15">
        <v>2.5</v>
      </c>
      <c r="AB15">
        <f t="shared" si="16"/>
        <v>0.1278395881198281</v>
      </c>
      <c r="AC15" s="150">
        <f t="shared" si="17"/>
        <v>6.3919794059914048E-2</v>
      </c>
      <c r="AD15" s="151">
        <v>6.3850000000000004E-2</v>
      </c>
      <c r="AE15" s="154">
        <v>6.3990000000000005E-2</v>
      </c>
      <c r="AF15" s="153">
        <f t="shared" si="18"/>
        <v>0.12784000000000001</v>
      </c>
      <c r="AG15" s="70">
        <f t="shared" si="19"/>
        <v>2.3721604118801718</v>
      </c>
      <c r="AH15" s="147">
        <v>2.3814099999999998</v>
      </c>
      <c r="AI15">
        <f t="shared" si="24"/>
        <v>2.5092499999999998</v>
      </c>
      <c r="AJ15">
        <f t="shared" si="0"/>
        <v>2.4162907351635532</v>
      </c>
      <c r="AK15">
        <f t="shared" si="20"/>
        <v>1.0384718872955305</v>
      </c>
      <c r="AL15">
        <f t="shared" si="21"/>
        <v>19.119855498839154</v>
      </c>
      <c r="AM15">
        <f t="shared" si="22"/>
        <v>10.227984005948514</v>
      </c>
      <c r="AN15">
        <f t="shared" si="23"/>
        <v>39150.628292644178</v>
      </c>
    </row>
    <row r="16" spans="1:40" ht="16.2" thickBot="1">
      <c r="A16" t="s">
        <v>251</v>
      </c>
      <c r="B16" t="s">
        <v>476</v>
      </c>
      <c r="C16" s="147">
        <v>1.23444</v>
      </c>
      <c r="D16" s="147">
        <v>-1.405E-2</v>
      </c>
      <c r="E16" s="146">
        <f t="shared" si="1"/>
        <v>1.405E-2</v>
      </c>
      <c r="F16" s="149" t="e">
        <f>((((E16*0.8)/'[1]Acid vial stuff'!$B$36)*2)/'[1]Acid vial stuff'!$B$45)*1000</f>
        <v>#REF!</v>
      </c>
      <c r="G16" s="147">
        <v>0.64742</v>
      </c>
      <c r="H16" s="147">
        <v>1.2393400000000001</v>
      </c>
      <c r="I16" s="148">
        <f t="shared" si="2"/>
        <v>9.1499999999998735E-3</v>
      </c>
      <c r="J16" s="148">
        <f t="shared" si="3"/>
        <v>0.65124555160141451</v>
      </c>
      <c r="K16">
        <f t="shared" si="4"/>
        <v>71.756284153006447</v>
      </c>
      <c r="L16">
        <f t="shared" si="5"/>
        <v>5580.4450401327349</v>
      </c>
      <c r="M16">
        <f t="shared" si="6"/>
        <v>27.902225200663676</v>
      </c>
      <c r="N16">
        <v>2.5</v>
      </c>
      <c r="O16" s="132">
        <f t="shared" si="7"/>
        <v>8.9598588715445376E-2</v>
      </c>
      <c r="P16" s="132"/>
      <c r="Q16" s="147">
        <v>8.9709999999999998E-2</v>
      </c>
      <c r="R16" s="70">
        <f t="shared" si="8"/>
        <v>2.4104014112845547</v>
      </c>
      <c r="S16" s="147">
        <v>2.4274399999999998</v>
      </c>
      <c r="T16">
        <f t="shared" si="9"/>
        <v>2.51715</v>
      </c>
      <c r="U16">
        <f t="shared" si="10"/>
        <v>2.4881156398447977</v>
      </c>
      <c r="V16">
        <f t="shared" si="11"/>
        <v>1.0116692165308736</v>
      </c>
      <c r="W16">
        <f t="shared" si="12"/>
        <v>27.812756255003489</v>
      </c>
      <c r="X16">
        <f t="shared" si="13"/>
        <v>200.64336626575147</v>
      </c>
      <c r="Y16">
        <f t="shared" si="14"/>
        <v>20.064336626575148</v>
      </c>
      <c r="Z16">
        <f t="shared" si="15"/>
        <v>1995.7400409123377</v>
      </c>
      <c r="AA16">
        <v>2.5</v>
      </c>
      <c r="AB16">
        <f t="shared" si="16"/>
        <v>0.12459918543674942</v>
      </c>
      <c r="AC16" s="150">
        <f t="shared" si="17"/>
        <v>6.2299592718374708E-2</v>
      </c>
      <c r="AD16" s="151">
        <v>6.216E-2</v>
      </c>
      <c r="AE16" s="154">
        <v>6.225E-2</v>
      </c>
      <c r="AF16" s="153">
        <f t="shared" si="18"/>
        <v>0.12440999999999999</v>
      </c>
      <c r="AG16" s="70">
        <f t="shared" si="19"/>
        <v>2.3754008145632506</v>
      </c>
      <c r="AH16" s="147">
        <v>2.3834</v>
      </c>
      <c r="AI16">
        <f t="shared" si="24"/>
        <v>2.5078100000000001</v>
      </c>
      <c r="AJ16">
        <f t="shared" si="0"/>
        <v>2.4165813481535738</v>
      </c>
      <c r="AK16">
        <f t="shared" si="20"/>
        <v>1.0377511197444815</v>
      </c>
      <c r="AL16">
        <f t="shared" si="21"/>
        <v>19.651000395222638</v>
      </c>
      <c r="AM16">
        <f t="shared" si="22"/>
        <v>10.210338518670527</v>
      </c>
      <c r="AN16">
        <f t="shared" si="23"/>
        <v>39218.288332729993</v>
      </c>
    </row>
    <row r="17" spans="1:40" ht="16.2" thickBot="1">
      <c r="A17" t="s">
        <v>253</v>
      </c>
      <c r="B17" t="s">
        <v>477</v>
      </c>
      <c r="C17" s="147">
        <v>1.22634</v>
      </c>
      <c r="D17" s="147">
        <v>-1.052E-2</v>
      </c>
      <c r="E17" s="146">
        <f t="shared" si="1"/>
        <v>1.052E-2</v>
      </c>
      <c r="F17" s="149" t="e">
        <f>((((E17*0.8)/'[1]Acid vial stuff'!$B$36)*2)/'[1]Acid vial stuff'!$B$45)*1000</f>
        <v>#REF!</v>
      </c>
      <c r="G17" s="147">
        <v>0.48453000000000002</v>
      </c>
      <c r="H17" s="147">
        <v>1.22908</v>
      </c>
      <c r="I17" s="148">
        <f t="shared" si="2"/>
        <v>7.7800000000000352E-3</v>
      </c>
      <c r="J17" s="148">
        <f t="shared" si="3"/>
        <v>0.73954372623574482</v>
      </c>
      <c r="K17">
        <f t="shared" si="4"/>
        <v>63.278920308483009</v>
      </c>
      <c r="L17">
        <f t="shared" si="5"/>
        <v>6328.0472872783694</v>
      </c>
      <c r="M17">
        <f t="shared" si="6"/>
        <v>31.640236436391845</v>
      </c>
      <c r="N17">
        <v>2.5</v>
      </c>
      <c r="O17" s="132">
        <f t="shared" si="7"/>
        <v>7.9013316004319101E-2</v>
      </c>
      <c r="P17" s="132"/>
      <c r="Q17" s="147">
        <v>7.9119999999999996E-2</v>
      </c>
      <c r="R17" s="70">
        <f t="shared" si="8"/>
        <v>2.4209866839956811</v>
      </c>
      <c r="S17" s="147">
        <v>2.4488599999999998</v>
      </c>
      <c r="T17">
        <f t="shared" si="9"/>
        <v>2.5279799999999999</v>
      </c>
      <c r="U17">
        <f t="shared" si="10"/>
        <v>2.4987212169561586</v>
      </c>
      <c r="V17">
        <f t="shared" si="11"/>
        <v>1.0117095027829808</v>
      </c>
      <c r="W17">
        <f t="shared" si="12"/>
        <v>31.66983868002573</v>
      </c>
      <c r="X17">
        <f t="shared" si="13"/>
        <v>199.81305718710493</v>
      </c>
      <c r="Y17">
        <f t="shared" si="14"/>
        <v>19.981305718710495</v>
      </c>
      <c r="Z17">
        <f t="shared" si="15"/>
        <v>2004.033198015861</v>
      </c>
      <c r="AA17">
        <v>2.5</v>
      </c>
      <c r="AB17">
        <f t="shared" si="16"/>
        <v>0.12511694857153405</v>
      </c>
      <c r="AC17" s="150">
        <f t="shared" si="17"/>
        <v>6.2558474285767024E-2</v>
      </c>
      <c r="AD17" s="151">
        <v>6.2570000000000001E-2</v>
      </c>
      <c r="AE17" s="154">
        <v>6.2149999999999997E-2</v>
      </c>
      <c r="AF17" s="153">
        <f t="shared" si="18"/>
        <v>0.12472</v>
      </c>
      <c r="AG17" s="70">
        <f t="shared" si="19"/>
        <v>2.374883051428466</v>
      </c>
      <c r="AH17" s="147">
        <v>2.3829899999999999</v>
      </c>
      <c r="AI17">
        <f t="shared" si="24"/>
        <v>2.5077099999999999</v>
      </c>
      <c r="AJ17">
        <f t="shared" si="0"/>
        <v>2.4165790178236191</v>
      </c>
      <c r="AK17">
        <f t="shared" si="20"/>
        <v>1.0377107396465164</v>
      </c>
      <c r="AL17">
        <f t="shared" si="21"/>
        <v>19.602918189208768</v>
      </c>
      <c r="AM17">
        <f t="shared" si="22"/>
        <v>10.19302612287084</v>
      </c>
      <c r="AN17">
        <f t="shared" si="23"/>
        <v>39284.898829163336</v>
      </c>
    </row>
    <row r="18" spans="1:40" ht="16.2" thickBot="1">
      <c r="A18" t="s">
        <v>255</v>
      </c>
      <c r="B18" t="s">
        <v>478</v>
      </c>
      <c r="C18" s="147">
        <v>1.2326299999999999</v>
      </c>
      <c r="D18" s="147">
        <v>-1.035E-2</v>
      </c>
      <c r="E18" s="146">
        <f t="shared" si="1"/>
        <v>1.035E-2</v>
      </c>
      <c r="F18" s="149" t="e">
        <f>((((E18*0.8)/'[1]Acid vial stuff'!$B$36)*2)/'[1]Acid vial stuff'!$B$45)*1000</f>
        <v>#REF!</v>
      </c>
      <c r="G18" s="147">
        <v>0.47538000000000002</v>
      </c>
      <c r="H18" s="147">
        <v>1.2362299999999999</v>
      </c>
      <c r="I18" s="148">
        <f t="shared" si="2"/>
        <v>6.7499999999999522E-3</v>
      </c>
      <c r="J18" s="148">
        <f t="shared" si="3"/>
        <v>0.65217391304347361</v>
      </c>
      <c r="K18">
        <f t="shared" si="4"/>
        <v>71.426666666667174</v>
      </c>
      <c r="L18">
        <f t="shared" si="5"/>
        <v>5606.1974985999232</v>
      </c>
      <c r="M18">
        <f t="shared" si="6"/>
        <v>28.030987492999614</v>
      </c>
      <c r="N18">
        <v>2.5</v>
      </c>
      <c r="O18" s="132">
        <f t="shared" si="7"/>
        <v>8.9187011361064022E-2</v>
      </c>
      <c r="P18" s="132"/>
      <c r="Q18" s="147">
        <v>8.9120000000000005E-2</v>
      </c>
      <c r="R18" s="70">
        <f t="shared" si="8"/>
        <v>2.410812988638936</v>
      </c>
      <c r="S18" s="147">
        <v>2.4292400000000001</v>
      </c>
      <c r="T18">
        <f t="shared" si="9"/>
        <v>2.5183599999999999</v>
      </c>
      <c r="U18">
        <f t="shared" si="10"/>
        <v>2.489305943358596</v>
      </c>
      <c r="V18">
        <f t="shared" si="11"/>
        <v>1.0116715491395982</v>
      </c>
      <c r="W18">
        <f t="shared" si="12"/>
        <v>28.010278276481149</v>
      </c>
      <c r="X18">
        <f t="shared" si="13"/>
        <v>200.14786869529857</v>
      </c>
      <c r="Y18">
        <f t="shared" si="14"/>
        <v>20.014786869529857</v>
      </c>
      <c r="Z18">
        <f t="shared" si="15"/>
        <v>2000.6808096948077</v>
      </c>
      <c r="AA18">
        <v>2.5</v>
      </c>
      <c r="AB18">
        <f t="shared" si="16"/>
        <v>0.12490765034355444</v>
      </c>
      <c r="AC18" s="150">
        <f t="shared" si="17"/>
        <v>6.2453825171777222E-2</v>
      </c>
      <c r="AD18" s="151">
        <v>6.2449999999999999E-2</v>
      </c>
      <c r="AE18" s="154">
        <v>6.2520000000000006E-2</v>
      </c>
      <c r="AF18" s="153">
        <f t="shared" si="18"/>
        <v>0.12497</v>
      </c>
      <c r="AG18" s="70">
        <f t="shared" si="19"/>
        <v>2.3750923496564456</v>
      </c>
      <c r="AH18" s="147">
        <v>2.3792</v>
      </c>
      <c r="AI18">
        <f t="shared" si="24"/>
        <v>2.5041699999999998</v>
      </c>
      <c r="AJ18">
        <f t="shared" si="0"/>
        <v>2.4127176631563634</v>
      </c>
      <c r="AK18">
        <f t="shared" si="20"/>
        <v>1.0379042845502264</v>
      </c>
      <c r="AL18">
        <f t="shared" si="21"/>
        <v>19.53171013780803</v>
      </c>
      <c r="AM18">
        <f t="shared" si="22"/>
        <v>10.247329459793038</v>
      </c>
      <c r="AN18">
        <f t="shared" si="23"/>
        <v>39076.717653234053</v>
      </c>
    </row>
    <row r="19" spans="1:40" ht="16.2" thickBot="1">
      <c r="A19" t="s">
        <v>257</v>
      </c>
      <c r="B19" t="s">
        <v>441</v>
      </c>
      <c r="C19" s="147">
        <v>1.23234</v>
      </c>
      <c r="D19" s="147">
        <v>-1.1089999999999999E-2</v>
      </c>
      <c r="E19" s="146">
        <f t="shared" si="1"/>
        <v>1.1089999999999999E-2</v>
      </c>
      <c r="F19" s="149" t="e">
        <f>((((E19*0.8)/'[1]Acid vial stuff'!$B$36)*2)/'[1]Acid vial stuff'!$B$45)*1000</f>
        <v>#REF!</v>
      </c>
      <c r="G19" s="147">
        <v>0.51127</v>
      </c>
      <c r="H19" s="147">
        <v>1.2341</v>
      </c>
      <c r="I19" s="148">
        <f t="shared" si="2"/>
        <v>9.3300000000000154E-3</v>
      </c>
      <c r="J19" s="148">
        <f t="shared" si="3"/>
        <v>0.84129846708746758</v>
      </c>
      <c r="K19">
        <f t="shared" si="4"/>
        <v>55.798499464094235</v>
      </c>
      <c r="L19">
        <f t="shared" si="5"/>
        <v>7176.393699577422</v>
      </c>
      <c r="M19">
        <f t="shared" si="6"/>
        <v>35.881968497887108</v>
      </c>
      <c r="N19">
        <v>2.5</v>
      </c>
      <c r="O19" s="132">
        <f t="shared" si="7"/>
        <v>6.9672877622285731E-2</v>
      </c>
      <c r="P19" s="132"/>
      <c r="Q19" s="147">
        <v>6.9870000000000002E-2</v>
      </c>
      <c r="R19" s="70">
        <f t="shared" si="8"/>
        <v>2.4303271223777143</v>
      </c>
      <c r="S19" s="147">
        <v>2.4449999999999998</v>
      </c>
      <c r="T19">
        <f t="shared" si="9"/>
        <v>2.5148699999999997</v>
      </c>
      <c r="U19">
        <f t="shared" si="10"/>
        <v>2.4856828153896364</v>
      </c>
      <c r="V19">
        <f t="shared" si="11"/>
        <v>1.0117421194810763</v>
      </c>
      <c r="W19">
        <f t="shared" si="12"/>
        <v>35.675436199695532</v>
      </c>
      <c r="X19">
        <f t="shared" si="13"/>
        <v>201.15784035287194</v>
      </c>
      <c r="Y19">
        <f t="shared" si="14"/>
        <v>20.115784035287195</v>
      </c>
      <c r="Z19">
        <f t="shared" si="15"/>
        <v>1990.6358076700392</v>
      </c>
      <c r="AA19">
        <v>2.5</v>
      </c>
      <c r="AB19">
        <f t="shared" si="16"/>
        <v>0.12428051502315243</v>
      </c>
      <c r="AC19" s="150">
        <f t="shared" si="17"/>
        <v>6.2140257511576216E-2</v>
      </c>
      <c r="AD19" s="151">
        <v>6.1960000000000001E-2</v>
      </c>
      <c r="AE19" s="154">
        <v>6.216E-2</v>
      </c>
      <c r="AF19" s="153">
        <f t="shared" si="18"/>
        <v>0.12412000000000001</v>
      </c>
      <c r="AG19" s="70">
        <f t="shared" si="19"/>
        <v>2.3757194849768477</v>
      </c>
      <c r="AH19" s="147">
        <v>2.3708300000000002</v>
      </c>
      <c r="AI19">
        <f t="shared" si="24"/>
        <v>2.4949500000000002</v>
      </c>
      <c r="AJ19">
        <f t="shared" si="0"/>
        <v>2.4039582933158008</v>
      </c>
      <c r="AK19">
        <f t="shared" si="20"/>
        <v>1.0378507842408089</v>
      </c>
      <c r="AL19">
        <f t="shared" si="21"/>
        <v>19.595438759454069</v>
      </c>
      <c r="AM19">
        <f t="shared" si="22"/>
        <v>10.265544080038564</v>
      </c>
      <c r="AN19">
        <f t="shared" si="23"/>
        <v>39007.382061574644</v>
      </c>
    </row>
    <row r="20" spans="1:40" ht="16.2" thickBot="1">
      <c r="A20" t="s">
        <v>259</v>
      </c>
      <c r="B20" t="s">
        <v>444</v>
      </c>
      <c r="C20" s="147">
        <v>1.2315700000000001</v>
      </c>
      <c r="D20" s="147">
        <v>-1.12E-2</v>
      </c>
      <c r="E20" s="146">
        <f t="shared" si="1"/>
        <v>1.12E-2</v>
      </c>
      <c r="F20" s="149" t="e">
        <f>((((E20*0.8)/'[1]Acid vial stuff'!$B$36)*2)/'[1]Acid vial stuff'!$B$45)*1000</f>
        <v>#REF!</v>
      </c>
      <c r="G20" s="147">
        <v>0.51470000000000005</v>
      </c>
      <c r="H20" s="147">
        <v>1.23289</v>
      </c>
      <c r="I20" s="148">
        <f t="shared" si="2"/>
        <v>9.880000000000012E-3</v>
      </c>
      <c r="J20" s="148">
        <f t="shared" si="3"/>
        <v>0.88214285714285823</v>
      </c>
      <c r="K20">
        <f t="shared" si="4"/>
        <v>53.095141700404795</v>
      </c>
      <c r="L20">
        <f t="shared" si="5"/>
        <v>7541.7823020321111</v>
      </c>
      <c r="M20">
        <f t="shared" si="6"/>
        <v>37.708911510160554</v>
      </c>
      <c r="N20">
        <v>2.5</v>
      </c>
      <c r="O20" s="132">
        <f t="shared" si="7"/>
        <v>6.6297326013411512E-2</v>
      </c>
      <c r="P20" s="132"/>
      <c r="Q20" s="147">
        <v>6.6449999999999995E-2</v>
      </c>
      <c r="R20" s="70">
        <f t="shared" si="8"/>
        <v>2.4337026739865886</v>
      </c>
      <c r="S20" s="147">
        <v>2.45479</v>
      </c>
      <c r="T20">
        <f t="shared" si="9"/>
        <v>2.5212400000000001</v>
      </c>
      <c r="U20">
        <f t="shared" si="10"/>
        <v>2.4919462776951811</v>
      </c>
      <c r="V20">
        <f t="shared" si="11"/>
        <v>1.0117553586796875</v>
      </c>
      <c r="W20">
        <f t="shared" si="12"/>
        <v>37.606075654969565</v>
      </c>
      <c r="X20">
        <f t="shared" si="13"/>
        <v>200.54691085629085</v>
      </c>
      <c r="Y20">
        <f t="shared" si="14"/>
        <v>20.054691085629084</v>
      </c>
      <c r="Z20">
        <f t="shared" si="15"/>
        <v>1996.6999156967522</v>
      </c>
      <c r="AA20">
        <v>2.5</v>
      </c>
      <c r="AB20">
        <f t="shared" si="16"/>
        <v>0.12465911288912676</v>
      </c>
      <c r="AC20" s="150">
        <f t="shared" si="17"/>
        <v>6.232955644456338E-2</v>
      </c>
      <c r="AD20" s="151">
        <v>6.2239999999999997E-2</v>
      </c>
      <c r="AE20" s="154">
        <v>6.1580000000000003E-2</v>
      </c>
      <c r="AF20" s="153">
        <f t="shared" si="18"/>
        <v>0.12382</v>
      </c>
      <c r="AG20" s="70">
        <f t="shared" si="19"/>
        <v>2.3753408871108732</v>
      </c>
      <c r="AH20" s="147">
        <v>2.3939400000000002</v>
      </c>
      <c r="AI20">
        <f t="shared" si="24"/>
        <v>2.51776</v>
      </c>
      <c r="AJ20">
        <f t="shared" si="0"/>
        <v>2.4270702070778341</v>
      </c>
      <c r="AK20">
        <f t="shared" si="20"/>
        <v>1.0373659536743913</v>
      </c>
      <c r="AL20">
        <f t="shared" si="21"/>
        <v>19.832024615593742</v>
      </c>
      <c r="AM20">
        <f t="shared" si="22"/>
        <v>10.112276217053635</v>
      </c>
      <c r="AN20">
        <f t="shared" si="23"/>
        <v>39598.601878051937</v>
      </c>
    </row>
    <row r="21" spans="1:40" ht="16.2" thickBot="1">
      <c r="A21" t="s">
        <v>264</v>
      </c>
      <c r="B21" t="s">
        <v>446</v>
      </c>
      <c r="C21" s="147">
        <v>1.238</v>
      </c>
      <c r="D21" s="147">
        <v>-1.057E-2</v>
      </c>
      <c r="E21" s="146">
        <f t="shared" si="1"/>
        <v>1.057E-2</v>
      </c>
      <c r="F21" s="149" t="e">
        <f>((((E21*0.8)/'[1]Acid vial stuff'!$B$36)*2)/'[1]Acid vial stuff'!$B$45)*1000</f>
        <v>#REF!</v>
      </c>
      <c r="G21" s="147">
        <v>0.4879</v>
      </c>
      <c r="H21" s="147">
        <v>1.24515</v>
      </c>
      <c r="I21" s="148">
        <f t="shared" si="2"/>
        <v>3.4200000000000098E-3</v>
      </c>
      <c r="J21" s="148">
        <f t="shared" si="3"/>
        <v>0.3235572374645232</v>
      </c>
      <c r="K21">
        <f t="shared" si="4"/>
        <v>143.66081871344988</v>
      </c>
      <c r="L21">
        <f t="shared" si="5"/>
        <v>2787.3431572091586</v>
      </c>
      <c r="M21">
        <f t="shared" si="6"/>
        <v>13.936715786045793</v>
      </c>
      <c r="N21">
        <v>2.5</v>
      </c>
      <c r="O21" s="132">
        <f t="shared" si="7"/>
        <v>0.17938229051805288</v>
      </c>
      <c r="P21" s="150">
        <f>O21/2</f>
        <v>8.9691145259026439E-2</v>
      </c>
      <c r="Q21" s="147">
        <v>0.17946000000000001</v>
      </c>
      <c r="R21" s="70">
        <f t="shared" si="8"/>
        <v>2.3206177094819473</v>
      </c>
      <c r="S21" s="147">
        <v>2.3532299999999999</v>
      </c>
      <c r="T21">
        <f t="shared" si="9"/>
        <v>2.5326900000000001</v>
      </c>
      <c r="U21">
        <f t="shared" si="10"/>
        <v>2.5042850019944156</v>
      </c>
      <c r="V21">
        <f t="shared" si="11"/>
        <v>1.0113425580486897</v>
      </c>
      <c r="W21">
        <f t="shared" si="12"/>
        <v>13.993630892678031</v>
      </c>
      <c r="X21">
        <f t="shared" si="13"/>
        <v>199.18655698340567</v>
      </c>
      <c r="Y21">
        <f t="shared" si="14"/>
        <v>19.918655698340565</v>
      </c>
      <c r="Z21">
        <f t="shared" si="15"/>
        <v>2010.3364708159504</v>
      </c>
      <c r="AA21">
        <v>2.5</v>
      </c>
      <c r="AB21">
        <f t="shared" si="16"/>
        <v>0.12551047810963853</v>
      </c>
      <c r="AC21" s="150">
        <f t="shared" si="17"/>
        <v>6.2755239054819265E-2</v>
      </c>
      <c r="AD21" s="151">
        <v>6.275E-2</v>
      </c>
      <c r="AE21" s="156">
        <v>6.2880000000000005E-2</v>
      </c>
      <c r="AF21" s="153">
        <f t="shared" si="18"/>
        <v>0.12563000000000002</v>
      </c>
      <c r="AG21" s="70">
        <f t="shared" si="19"/>
        <v>2.3744895218903617</v>
      </c>
      <c r="AH21" s="147">
        <v>2.3909600000000002</v>
      </c>
      <c r="AI21">
        <f t="shared" si="24"/>
        <v>2.5165900000000003</v>
      </c>
      <c r="AJ21">
        <f t="shared" si="0"/>
        <v>2.424654932607802</v>
      </c>
      <c r="AK21">
        <f t="shared" si="20"/>
        <v>1.0379167633941704</v>
      </c>
      <c r="AL21">
        <f t="shared" si="21"/>
        <v>19.518878627150738</v>
      </c>
      <c r="AM21">
        <f t="shared" si="22"/>
        <v>10.204815593572953</v>
      </c>
      <c r="AN21">
        <f t="shared" si="23"/>
        <v>39239.513573591095</v>
      </c>
    </row>
    <row r="22" spans="1:40" ht="16.2" thickBot="1">
      <c r="A22" t="s">
        <v>496</v>
      </c>
      <c r="B22" t="s">
        <v>177</v>
      </c>
      <c r="C22" s="147">
        <v>1.23166</v>
      </c>
      <c r="D22" s="147">
        <v>0</v>
      </c>
      <c r="E22" s="146">
        <f t="shared" si="1"/>
        <v>0</v>
      </c>
      <c r="F22" s="149">
        <v>1</v>
      </c>
      <c r="G22" s="147">
        <v>1.0041500000000001</v>
      </c>
      <c r="H22" s="147">
        <v>1.23166</v>
      </c>
      <c r="I22" s="148">
        <f t="shared" si="2"/>
        <v>0</v>
      </c>
      <c r="J22" s="148" t="s">
        <v>497</v>
      </c>
      <c r="K22" t="s">
        <v>34</v>
      </c>
      <c r="L22" t="s">
        <v>34</v>
      </c>
      <c r="M22">
        <v>10</v>
      </c>
      <c r="N22">
        <v>2.5</v>
      </c>
      <c r="O22">
        <f>N22/M22</f>
        <v>0.25</v>
      </c>
      <c r="Q22" s="147">
        <v>0.24912000000000001</v>
      </c>
      <c r="R22" s="70">
        <f t="shared" si="8"/>
        <v>2.25</v>
      </c>
      <c r="S22" s="147">
        <v>2.27474</v>
      </c>
      <c r="T22">
        <f t="shared" si="9"/>
        <v>2.52386</v>
      </c>
      <c r="U22">
        <f t="shared" si="10"/>
        <v>2.4961912100663595</v>
      </c>
      <c r="V22">
        <f t="shared" si="11"/>
        <v>1.0110844032388469</v>
      </c>
      <c r="W22">
        <f t="shared" si="12"/>
        <v>10.048091463770652</v>
      </c>
      <c r="X22" t="s">
        <v>34</v>
      </c>
      <c r="Y22" t="s">
        <v>34</v>
      </c>
      <c r="Z22" t="s">
        <v>34</v>
      </c>
      <c r="AA22" t="s">
        <v>34</v>
      </c>
      <c r="AB22" t="s">
        <v>34</v>
      </c>
      <c r="AC22" t="s">
        <v>34</v>
      </c>
      <c r="AF22" t="s">
        <v>34</v>
      </c>
      <c r="AG22" t="s">
        <v>34</v>
      </c>
      <c r="AH22" t="s">
        <v>34</v>
      </c>
      <c r="AI22" t="s">
        <v>34</v>
      </c>
      <c r="AJ22" t="s">
        <v>34</v>
      </c>
      <c r="AK22" t="s">
        <v>34</v>
      </c>
      <c r="AL22" t="s">
        <v>34</v>
      </c>
      <c r="AM22" t="s">
        <v>34</v>
      </c>
      <c r="AN22" t="s">
        <v>34</v>
      </c>
    </row>
    <row r="23" spans="1:40">
      <c r="P23" s="126" t="s">
        <v>498</v>
      </c>
    </row>
    <row r="24" spans="1:40">
      <c r="P24" s="157" t="s">
        <v>499</v>
      </c>
    </row>
    <row r="25" spans="1:40">
      <c r="J25" s="148">
        <f>AVERAGE(J3:J21)</f>
        <v>0.65714613172508007</v>
      </c>
      <c r="Q25">
        <f>O3+AB3</f>
        <v>0.20284049971978391</v>
      </c>
    </row>
    <row r="26" spans="1:40">
      <c r="A26" t="s">
        <v>480</v>
      </c>
    </row>
    <row r="27" spans="1:40">
      <c r="A27" t="s">
        <v>500</v>
      </c>
      <c r="N27" s="158"/>
      <c r="O27" s="159" t="s">
        <v>501</v>
      </c>
      <c r="P27" s="160" t="s">
        <v>502</v>
      </c>
    </row>
    <row r="28" spans="1:40">
      <c r="A28" t="s">
        <v>481</v>
      </c>
      <c r="N28" s="161" t="s">
        <v>503</v>
      </c>
      <c r="O28" s="162">
        <v>0.16395999999999999</v>
      </c>
      <c r="P28" s="163">
        <v>8.2170000000000007E-2</v>
      </c>
    </row>
    <row r="32" spans="1:40">
      <c r="A32" t="s">
        <v>482</v>
      </c>
      <c r="C32">
        <v>40.043199999999999</v>
      </c>
      <c r="D32" t="s">
        <v>483</v>
      </c>
    </row>
    <row r="33" spans="1:6">
      <c r="C33">
        <f>C32*10000</f>
        <v>400432</v>
      </c>
      <c r="D33" t="s">
        <v>110</v>
      </c>
    </row>
    <row r="35" spans="1:6">
      <c r="A35" t="s">
        <v>484</v>
      </c>
      <c r="C35">
        <v>1.0982000000000001</v>
      </c>
      <c r="D35" t="s">
        <v>485</v>
      </c>
      <c r="F35" t="s">
        <v>486</v>
      </c>
    </row>
    <row r="36" spans="1:6">
      <c r="A36" t="s">
        <v>72</v>
      </c>
      <c r="C36">
        <v>1.012</v>
      </c>
      <c r="D36" t="s">
        <v>485</v>
      </c>
    </row>
    <row r="37" spans="1:6">
      <c r="A37" t="s">
        <v>487</v>
      </c>
      <c r="C37">
        <v>1.0027999999999999</v>
      </c>
      <c r="D37" t="s">
        <v>485</v>
      </c>
      <c r="F37" t="s">
        <v>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0"/>
  <sheetViews>
    <sheetView topLeftCell="A7" workbookViewId="0">
      <selection activeCell="A33" sqref="A33:XFD33"/>
    </sheetView>
  </sheetViews>
  <sheetFormatPr defaultRowHeight="15.6"/>
  <sheetData>
    <row r="2" spans="1:8">
      <c r="A2" t="s">
        <v>153</v>
      </c>
      <c r="B2" t="s">
        <v>610</v>
      </c>
      <c r="C2" t="s">
        <v>103</v>
      </c>
      <c r="F2" t="s">
        <v>614</v>
      </c>
      <c r="G2" t="s">
        <v>610</v>
      </c>
      <c r="H2" t="s">
        <v>103</v>
      </c>
    </row>
    <row r="3" spans="1:8">
      <c r="B3" t="s">
        <v>287</v>
      </c>
      <c r="C3">
        <v>39925.723634722148</v>
      </c>
      <c r="G3" t="s">
        <v>287</v>
      </c>
      <c r="H3">
        <v>2011.6295733396278</v>
      </c>
    </row>
    <row r="4" spans="1:8">
      <c r="B4" t="s">
        <v>243</v>
      </c>
      <c r="C4">
        <v>40548.736191989876</v>
      </c>
      <c r="G4" t="s">
        <v>243</v>
      </c>
      <c r="H4">
        <v>2071.0336668535338</v>
      </c>
    </row>
    <row r="5" spans="1:8">
      <c r="B5" t="s">
        <v>289</v>
      </c>
      <c r="C5">
        <v>40200.021813491039</v>
      </c>
      <c r="G5" t="s">
        <v>289</v>
      </c>
      <c r="H5">
        <v>2008.3151225238448</v>
      </c>
    </row>
    <row r="6" spans="1:8">
      <c r="B6" t="s">
        <v>245</v>
      </c>
      <c r="C6">
        <v>39173.623985255508</v>
      </c>
      <c r="G6" t="s">
        <v>245</v>
      </c>
      <c r="H6">
        <v>2070.9679845769956</v>
      </c>
    </row>
    <row r="7" spans="1:8">
      <c r="B7" t="s">
        <v>291</v>
      </c>
      <c r="C7">
        <v>39930.736015093717</v>
      </c>
      <c r="G7" t="s">
        <v>291</v>
      </c>
      <c r="H7">
        <v>2003.1504498032011</v>
      </c>
    </row>
    <row r="8" spans="1:8">
      <c r="B8" t="s">
        <v>247</v>
      </c>
      <c r="C8">
        <v>39165.182570537429</v>
      </c>
      <c r="G8" t="s">
        <v>247</v>
      </c>
      <c r="H8">
        <v>2003.9094548613616</v>
      </c>
    </row>
    <row r="9" spans="1:8">
      <c r="B9" t="s">
        <v>293</v>
      </c>
      <c r="C9">
        <v>39578.844869892942</v>
      </c>
      <c r="G9" t="s">
        <v>293</v>
      </c>
      <c r="H9">
        <v>2016.4846209696225</v>
      </c>
    </row>
    <row r="10" spans="1:8">
      <c r="B10" t="s">
        <v>249</v>
      </c>
      <c r="C10">
        <v>39150.628292644178</v>
      </c>
      <c r="G10" t="s">
        <v>249</v>
      </c>
      <c r="H10">
        <v>2047.6424779999606</v>
      </c>
    </row>
    <row r="11" spans="1:8">
      <c r="B11" t="s">
        <v>295</v>
      </c>
      <c r="C11">
        <v>40062.633024276343</v>
      </c>
      <c r="G11" t="s">
        <v>295</v>
      </c>
      <c r="H11">
        <v>2009.4973348153783</v>
      </c>
    </row>
    <row r="12" spans="1:8">
      <c r="B12" t="s">
        <v>251</v>
      </c>
      <c r="C12">
        <v>39218.288332729993</v>
      </c>
      <c r="G12" t="s">
        <v>251</v>
      </c>
      <c r="H12">
        <v>1995.7400409123377</v>
      </c>
    </row>
    <row r="13" spans="1:8">
      <c r="B13" t="s">
        <v>297</v>
      </c>
      <c r="C13">
        <v>39842.896948896538</v>
      </c>
      <c r="G13" t="s">
        <v>297</v>
      </c>
      <c r="H13">
        <v>2013.5557019677749</v>
      </c>
    </row>
    <row r="14" spans="1:8">
      <c r="B14" t="s">
        <v>253</v>
      </c>
      <c r="C14">
        <v>39284.898829163336</v>
      </c>
      <c r="G14" t="s">
        <v>253</v>
      </c>
      <c r="H14">
        <v>2004.033198015861</v>
      </c>
    </row>
    <row r="15" spans="1:8">
      <c r="B15" t="s">
        <v>299</v>
      </c>
      <c r="C15">
        <v>40190.217376699606</v>
      </c>
      <c r="G15" t="s">
        <v>299</v>
      </c>
      <c r="H15">
        <v>2026.0469755551576</v>
      </c>
    </row>
    <row r="16" spans="1:8">
      <c r="B16" t="s">
        <v>255</v>
      </c>
      <c r="C16">
        <v>39076.717653234053</v>
      </c>
      <c r="G16" t="s">
        <v>255</v>
      </c>
      <c r="H16">
        <v>2000.6808096948077</v>
      </c>
    </row>
    <row r="17" spans="2:8">
      <c r="B17" t="s">
        <v>301</v>
      </c>
      <c r="C17">
        <v>40263.540328169816</v>
      </c>
      <c r="G17" t="s">
        <v>301</v>
      </c>
      <c r="H17">
        <v>2004.3221857221554</v>
      </c>
    </row>
    <row r="18" spans="2:8">
      <c r="B18" t="s">
        <v>257</v>
      </c>
      <c r="C18">
        <v>39007.382061574644</v>
      </c>
      <c r="G18" t="s">
        <v>257</v>
      </c>
      <c r="H18">
        <v>1990.6358076700392</v>
      </c>
    </row>
    <row r="19" spans="2:8">
      <c r="B19" t="s">
        <v>303</v>
      </c>
      <c r="C19">
        <v>39954.194708602437</v>
      </c>
      <c r="G19" t="s">
        <v>303</v>
      </c>
      <c r="H19">
        <v>2002.5602079440366</v>
      </c>
    </row>
    <row r="20" spans="2:8">
      <c r="B20" t="s">
        <v>259</v>
      </c>
      <c r="C20">
        <v>39598.601878051937</v>
      </c>
      <c r="G20" t="s">
        <v>259</v>
      </c>
      <c r="H20">
        <v>1996.6999156967522</v>
      </c>
    </row>
    <row r="21" spans="2:8">
      <c r="B21" t="s">
        <v>305</v>
      </c>
      <c r="C21">
        <v>39643.997018929302</v>
      </c>
      <c r="G21" t="s">
        <v>305</v>
      </c>
      <c r="H21">
        <v>2012.9130850144934</v>
      </c>
    </row>
    <row r="22" spans="2:8">
      <c r="B22" t="s">
        <v>264</v>
      </c>
      <c r="C22">
        <v>39239.513573591095</v>
      </c>
      <c r="G22" t="s">
        <v>264</v>
      </c>
      <c r="H22">
        <v>2010.3364708159504</v>
      </c>
    </row>
    <row r="23" spans="2:8">
      <c r="B23" t="s">
        <v>266</v>
      </c>
      <c r="C23">
        <v>39699.994483964008</v>
      </c>
      <c r="G23" t="s">
        <v>266</v>
      </c>
      <c r="H23">
        <v>2006.8523742700656</v>
      </c>
    </row>
    <row r="24" spans="2:8">
      <c r="B24" t="s">
        <v>221</v>
      </c>
      <c r="C24">
        <v>39290.118244831676</v>
      </c>
      <c r="G24" t="s">
        <v>221</v>
      </c>
      <c r="H24">
        <v>2052.9195597986427</v>
      </c>
    </row>
    <row r="25" spans="2:8">
      <c r="B25" t="s">
        <v>268</v>
      </c>
      <c r="C25">
        <v>40104.585424122379</v>
      </c>
      <c r="G25" t="s">
        <v>268</v>
      </c>
      <c r="H25">
        <v>2023.5600128351671</v>
      </c>
    </row>
    <row r="26" spans="2:8">
      <c r="B26" t="s">
        <v>223</v>
      </c>
      <c r="C26">
        <v>40682.128713012549</v>
      </c>
      <c r="G26" t="s">
        <v>223</v>
      </c>
      <c r="H26">
        <v>2007.0265301905631</v>
      </c>
    </row>
    <row r="27" spans="2:8">
      <c r="B27" t="s">
        <v>270</v>
      </c>
      <c r="C27">
        <v>40135.036414060793</v>
      </c>
      <c r="G27" t="s">
        <v>270</v>
      </c>
      <c r="H27">
        <v>2014.1659306631536</v>
      </c>
    </row>
    <row r="28" spans="2:8">
      <c r="B28" t="s">
        <v>225</v>
      </c>
      <c r="C28">
        <v>39343.276474887716</v>
      </c>
      <c r="G28" t="s">
        <v>225</v>
      </c>
      <c r="H28">
        <v>1994.5999107913574</v>
      </c>
    </row>
    <row r="29" spans="2:8">
      <c r="B29" t="s">
        <v>272</v>
      </c>
      <c r="C29">
        <v>39942.304574851987</v>
      </c>
      <c r="G29" t="s">
        <v>272</v>
      </c>
      <c r="H29">
        <v>2023.3144818270973</v>
      </c>
    </row>
    <row r="30" spans="2:8">
      <c r="B30" t="s">
        <v>227</v>
      </c>
      <c r="C30">
        <v>39603.703372262549</v>
      </c>
      <c r="G30" t="s">
        <v>227</v>
      </c>
      <c r="H30">
        <v>1996.830144187993</v>
      </c>
    </row>
    <row r="31" spans="2:8">
      <c r="B31" t="s">
        <v>274</v>
      </c>
      <c r="C31">
        <v>39808.97560756607</v>
      </c>
      <c r="G31" t="s">
        <v>274</v>
      </c>
      <c r="H31">
        <v>2015.6675376295993</v>
      </c>
    </row>
    <row r="32" spans="2:8">
      <c r="B32" t="s">
        <v>229</v>
      </c>
      <c r="C32">
        <v>39474.619019748206</v>
      </c>
      <c r="G32" t="s">
        <v>229</v>
      </c>
      <c r="H32">
        <v>1999.751147680307</v>
      </c>
    </row>
    <row r="33" spans="2:8">
      <c r="B33" t="s">
        <v>276</v>
      </c>
      <c r="C33">
        <v>40737.309306840863</v>
      </c>
      <c r="G33" t="s">
        <v>276</v>
      </c>
      <c r="H33">
        <v>2006.8134737230953</v>
      </c>
    </row>
    <row r="34" spans="2:8">
      <c r="B34" t="s">
        <v>231</v>
      </c>
      <c r="C34">
        <v>39567.565810708802</v>
      </c>
      <c r="G34" t="s">
        <v>231</v>
      </c>
      <c r="H34">
        <v>1971.161230304828</v>
      </c>
    </row>
    <row r="35" spans="2:8">
      <c r="B35" t="s">
        <v>278</v>
      </c>
      <c r="C35">
        <v>39877.030582943902</v>
      </c>
      <c r="G35" t="s">
        <v>278</v>
      </c>
      <c r="H35">
        <v>2022.8702720160823</v>
      </c>
    </row>
    <row r="36" spans="2:8">
      <c r="B36" t="s">
        <v>233</v>
      </c>
      <c r="C36">
        <v>39457.283872145199</v>
      </c>
      <c r="G36" t="s">
        <v>233</v>
      </c>
      <c r="H36">
        <v>2002.2111104005562</v>
      </c>
    </row>
    <row r="37" spans="2:8">
      <c r="B37" t="s">
        <v>280</v>
      </c>
      <c r="C37">
        <v>40189.687954826135</v>
      </c>
      <c r="G37" t="s">
        <v>280</v>
      </c>
      <c r="H37">
        <v>2009.0331426295588</v>
      </c>
    </row>
    <row r="38" spans="2:8">
      <c r="B38" t="s">
        <v>235</v>
      </c>
      <c r="C38">
        <v>39095.333152464744</v>
      </c>
      <c r="G38" t="s">
        <v>235</v>
      </c>
      <c r="H38">
        <v>2003.9504741945855</v>
      </c>
    </row>
    <row r="39" spans="2:8">
      <c r="B39" t="s">
        <v>282</v>
      </c>
      <c r="C39">
        <v>40150.410896522313</v>
      </c>
      <c r="G39" t="s">
        <v>282</v>
      </c>
      <c r="H39">
        <v>2020.0882297344172</v>
      </c>
    </row>
    <row r="40" spans="2:8">
      <c r="B40" t="s">
        <v>241</v>
      </c>
      <c r="C40">
        <v>41017.95823382528</v>
      </c>
      <c r="G40" t="s">
        <v>241</v>
      </c>
      <c r="H40">
        <v>2002.288649764118</v>
      </c>
    </row>
  </sheetData>
  <sortState xmlns:xlrd2="http://schemas.microsoft.com/office/spreadsheetml/2017/richdata2" ref="G3:H40">
    <sortCondition ref="G3:G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09"/>
  <sheetViews>
    <sheetView tabSelected="1" topLeftCell="Y76" zoomScale="90" zoomScaleNormal="90" workbookViewId="0">
      <selection activeCell="AO87" sqref="AO87"/>
    </sheetView>
  </sheetViews>
  <sheetFormatPr defaultColWidth="11" defaultRowHeight="15.6"/>
  <cols>
    <col min="1" max="1" width="24.09765625" bestFit="1" customWidth="1"/>
    <col min="2" max="2" width="21.5" customWidth="1"/>
    <col min="3" max="3" width="9.09765625" customWidth="1"/>
    <col min="4" max="4" width="13.09765625" bestFit="1" customWidth="1"/>
    <col min="5" max="5" width="10" bestFit="1" customWidth="1"/>
    <col min="6" max="6" width="23.09765625" bestFit="1" customWidth="1"/>
    <col min="7" max="7" width="11.8984375" bestFit="1" customWidth="1"/>
    <col min="8" max="8" width="7.59765625" bestFit="1" customWidth="1"/>
    <col min="9" max="10" width="7.09765625" bestFit="1" customWidth="1"/>
    <col min="11" max="11" width="11.3984375" style="1" customWidth="1"/>
    <col min="12" max="12" width="7" bestFit="1" customWidth="1"/>
    <col min="13" max="13" width="7" customWidth="1"/>
    <col min="14" max="14" width="10.8984375" style="3"/>
    <col min="17" max="22" width="6.09765625" customWidth="1"/>
    <col min="24" max="29" width="6.59765625" customWidth="1"/>
    <col min="30" max="30" width="6.09765625" bestFit="1" customWidth="1"/>
    <col min="31" max="31" width="7" customWidth="1"/>
    <col min="32" max="32" width="12" bestFit="1" customWidth="1"/>
  </cols>
  <sheetData>
    <row r="1" spans="1:42" ht="74.099999999999994" customHeight="1">
      <c r="N1" s="221" t="s">
        <v>0</v>
      </c>
      <c r="O1" s="221"/>
      <c r="Q1" s="225" t="s">
        <v>1</v>
      </c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42" ht="15.9" customHeight="1">
      <c r="A2" s="2" t="s">
        <v>2</v>
      </c>
      <c r="Q2" s="4" t="s">
        <v>3</v>
      </c>
      <c r="X2" s="4" t="s">
        <v>4</v>
      </c>
    </row>
    <row r="3" spans="1:42" ht="63.9" customHeight="1">
      <c r="A3" s="5" t="s">
        <v>5</v>
      </c>
      <c r="B3" s="6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7" t="s">
        <v>15</v>
      </c>
      <c r="L3" s="5" t="s">
        <v>16</v>
      </c>
      <c r="M3" s="8"/>
      <c r="N3" s="9" t="s">
        <v>17</v>
      </c>
      <c r="O3" s="9" t="s">
        <v>18</v>
      </c>
      <c r="P3" s="9"/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X3" s="10" t="s">
        <v>19</v>
      </c>
      <c r="Y3" s="10" t="s">
        <v>20</v>
      </c>
      <c r="Z3" s="10" t="s">
        <v>21</v>
      </c>
      <c r="AA3" s="10" t="s">
        <v>22</v>
      </c>
      <c r="AB3" s="10" t="s">
        <v>23</v>
      </c>
      <c r="AC3" s="10" t="s">
        <v>24</v>
      </c>
      <c r="AE3" s="10" t="s">
        <v>25</v>
      </c>
      <c r="AF3" s="226" t="s">
        <v>26</v>
      </c>
      <c r="AG3" s="226"/>
      <c r="AH3" s="11"/>
      <c r="AJ3" s="12"/>
      <c r="AK3" s="11"/>
      <c r="AL3" s="11"/>
      <c r="AM3" s="11"/>
      <c r="AN3" s="11"/>
      <c r="AO3" s="11"/>
      <c r="AP3" s="11"/>
    </row>
    <row r="4" spans="1:42" ht="15.9" customHeight="1" thickBot="1">
      <c r="A4" s="13" t="s">
        <v>27</v>
      </c>
      <c r="B4" s="13" t="s">
        <v>28</v>
      </c>
      <c r="C4" s="13">
        <v>22.7</v>
      </c>
      <c r="D4" s="14">
        <v>43748</v>
      </c>
      <c r="E4" s="13" t="s">
        <v>29</v>
      </c>
      <c r="F4" s="13" t="s">
        <v>30</v>
      </c>
      <c r="G4" s="15" t="s">
        <v>31</v>
      </c>
      <c r="H4" s="16" t="s">
        <v>32</v>
      </c>
      <c r="I4" s="17">
        <v>20.02</v>
      </c>
      <c r="J4" s="17">
        <v>0.1</v>
      </c>
      <c r="K4" s="18">
        <f>I4*1000</f>
        <v>20020</v>
      </c>
      <c r="L4" s="19">
        <v>1.012</v>
      </c>
      <c r="M4" s="20"/>
      <c r="R4" s="21"/>
      <c r="S4" s="21"/>
      <c r="T4" s="21"/>
      <c r="U4" s="21"/>
      <c r="V4" s="22"/>
      <c r="AE4" s="23"/>
      <c r="AF4" s="226"/>
      <c r="AG4" s="226"/>
      <c r="AI4" s="12"/>
      <c r="AJ4" s="12"/>
    </row>
    <row r="5" spans="1:42" ht="15.9" customHeight="1" thickBot="1">
      <c r="A5" s="24"/>
      <c r="B5" s="13"/>
      <c r="C5" s="13"/>
      <c r="D5" s="14"/>
      <c r="E5" s="13"/>
      <c r="F5" s="24"/>
      <c r="G5" s="25"/>
      <c r="H5" s="16" t="s">
        <v>33</v>
      </c>
      <c r="I5" s="17">
        <v>99.99</v>
      </c>
      <c r="J5" s="17">
        <v>0.5</v>
      </c>
      <c r="K5" s="18">
        <f t="shared" ref="K5:K39" si="0">I5*1000</f>
        <v>99990</v>
      </c>
      <c r="L5" s="19"/>
      <c r="M5" s="20"/>
      <c r="N5" s="26">
        <f>D51</f>
        <v>239.02130868510116</v>
      </c>
      <c r="O5" s="3" t="s">
        <v>34</v>
      </c>
      <c r="P5" s="3"/>
      <c r="Q5">
        <v>0</v>
      </c>
      <c r="R5" s="21">
        <f t="shared" ref="R5:S5" si="1">0.1*S5</f>
        <v>1</v>
      </c>
      <c r="S5" s="21">
        <f t="shared" si="1"/>
        <v>10</v>
      </c>
      <c r="T5" s="27">
        <f t="shared" ref="T5:T25" si="2">0.1*V5</f>
        <v>100</v>
      </c>
      <c r="U5" s="28">
        <f t="shared" ref="U5:U39" si="3">0.5*V5</f>
        <v>500</v>
      </c>
      <c r="V5" s="22">
        <v>1000</v>
      </c>
      <c r="AE5" s="23"/>
      <c r="AF5" s="226"/>
      <c r="AG5" s="226"/>
      <c r="AI5" s="12"/>
      <c r="AJ5" s="12"/>
    </row>
    <row r="6" spans="1:42" ht="15.9" customHeight="1" thickBot="1">
      <c r="A6" s="24"/>
      <c r="B6" s="13"/>
      <c r="C6" s="13"/>
      <c r="D6" s="14"/>
      <c r="E6" s="13"/>
      <c r="F6" s="24"/>
      <c r="G6" s="25"/>
      <c r="H6" s="16" t="s">
        <v>35</v>
      </c>
      <c r="I6" s="17">
        <v>100.1</v>
      </c>
      <c r="J6" s="17">
        <v>0.5</v>
      </c>
      <c r="K6" s="18">
        <f t="shared" si="0"/>
        <v>100100</v>
      </c>
      <c r="L6" s="19"/>
      <c r="M6" s="20"/>
      <c r="AE6" s="23"/>
      <c r="AF6" s="226"/>
      <c r="AG6" s="226"/>
      <c r="AI6" s="12"/>
      <c r="AJ6" s="12"/>
    </row>
    <row r="7" spans="1:42" ht="15.9" customHeight="1" thickBot="1">
      <c r="A7" s="24"/>
      <c r="B7" s="13"/>
      <c r="C7" s="13"/>
      <c r="D7" s="14"/>
      <c r="E7" s="13"/>
      <c r="F7" s="24"/>
      <c r="G7" s="25"/>
      <c r="H7" s="16" t="s">
        <v>36</v>
      </c>
      <c r="I7" s="17">
        <v>20.010000000000002</v>
      </c>
      <c r="J7" s="17">
        <v>0.1</v>
      </c>
      <c r="K7" s="18">
        <f t="shared" si="0"/>
        <v>20010</v>
      </c>
      <c r="L7" s="19"/>
      <c r="M7" s="20"/>
      <c r="N7" s="26">
        <f>D77</f>
        <v>17.277364767979638</v>
      </c>
      <c r="O7" t="s">
        <v>34</v>
      </c>
      <c r="Q7">
        <v>0</v>
      </c>
      <c r="R7" s="21">
        <f t="shared" ref="R7:S7" si="4">0.1*S7</f>
        <v>0.2</v>
      </c>
      <c r="S7" s="27">
        <f t="shared" si="4"/>
        <v>2</v>
      </c>
      <c r="T7" s="28">
        <f t="shared" si="2"/>
        <v>20</v>
      </c>
      <c r="U7" s="21">
        <f t="shared" si="3"/>
        <v>100</v>
      </c>
      <c r="V7" s="22">
        <v>200</v>
      </c>
      <c r="AE7" s="29">
        <f>K7/V7</f>
        <v>100.05</v>
      </c>
      <c r="AF7" s="226"/>
      <c r="AG7" s="226"/>
      <c r="AI7" s="12"/>
      <c r="AJ7" s="12"/>
    </row>
    <row r="8" spans="1:42" ht="15.9" customHeight="1">
      <c r="A8" s="24"/>
      <c r="B8" s="13"/>
      <c r="C8" s="13"/>
      <c r="D8" s="14"/>
      <c r="E8" s="13"/>
      <c r="F8" s="24"/>
      <c r="G8" s="25"/>
      <c r="H8" s="16" t="s">
        <v>37</v>
      </c>
      <c r="I8" s="17">
        <v>20</v>
      </c>
      <c r="J8" s="17">
        <v>0.1</v>
      </c>
      <c r="K8" s="18">
        <f t="shared" si="0"/>
        <v>20000</v>
      </c>
      <c r="L8" s="19"/>
      <c r="M8" s="20"/>
      <c r="N8"/>
      <c r="AE8" s="23"/>
      <c r="AF8" s="226"/>
      <c r="AG8" s="226"/>
      <c r="AI8" s="12"/>
      <c r="AJ8" s="12"/>
    </row>
    <row r="9" spans="1:42" ht="15.9" customHeight="1">
      <c r="A9" s="24"/>
      <c r="B9" s="13"/>
      <c r="C9" s="13"/>
      <c r="D9" s="14"/>
      <c r="E9" s="13"/>
      <c r="F9" s="24"/>
      <c r="G9" s="25"/>
      <c r="H9" s="16" t="s">
        <v>38</v>
      </c>
      <c r="I9" s="17">
        <v>20</v>
      </c>
      <c r="J9" s="17">
        <v>0.1</v>
      </c>
      <c r="K9" s="18">
        <f t="shared" si="0"/>
        <v>20000</v>
      </c>
      <c r="L9" s="19"/>
      <c r="M9" s="20"/>
      <c r="N9"/>
      <c r="AE9" s="23"/>
      <c r="AF9" s="226"/>
      <c r="AG9" s="226"/>
      <c r="AI9" s="12"/>
      <c r="AJ9" s="12"/>
    </row>
    <row r="10" spans="1:42" ht="15.9" customHeight="1">
      <c r="A10" s="24"/>
      <c r="B10" s="13"/>
      <c r="C10" s="13"/>
      <c r="D10" s="14"/>
      <c r="E10" s="13"/>
      <c r="F10" s="24"/>
      <c r="G10" s="25"/>
      <c r="H10" s="16" t="s">
        <v>39</v>
      </c>
      <c r="I10" s="17">
        <v>20.010000000000002</v>
      </c>
      <c r="J10" s="17">
        <v>0.1</v>
      </c>
      <c r="K10" s="18">
        <f t="shared" si="0"/>
        <v>20010</v>
      </c>
      <c r="L10" s="19"/>
      <c r="M10" s="20"/>
      <c r="N10"/>
      <c r="AE10" s="23"/>
      <c r="AF10" s="226"/>
      <c r="AG10" s="226"/>
      <c r="AI10" s="12"/>
      <c r="AJ10" s="12"/>
    </row>
    <row r="11" spans="1:42" ht="15.9" customHeight="1">
      <c r="A11" s="24"/>
      <c r="B11" s="13"/>
      <c r="C11" s="13"/>
      <c r="D11" s="14"/>
      <c r="E11" s="13"/>
      <c r="F11" s="24"/>
      <c r="G11" s="25"/>
      <c r="H11" s="16" t="s">
        <v>40</v>
      </c>
      <c r="I11" s="17">
        <v>20</v>
      </c>
      <c r="J11" s="17">
        <v>0.1</v>
      </c>
      <c r="K11" s="18">
        <f t="shared" si="0"/>
        <v>20000</v>
      </c>
      <c r="L11" s="19"/>
      <c r="M11" s="20"/>
      <c r="N11"/>
      <c r="AE11" s="23"/>
      <c r="AF11" s="226"/>
      <c r="AG11" s="226"/>
      <c r="AI11" s="12"/>
      <c r="AJ11" s="12"/>
    </row>
    <row r="12" spans="1:42" ht="15.9" customHeight="1">
      <c r="A12" s="24"/>
      <c r="B12" s="13"/>
      <c r="C12" s="13"/>
      <c r="D12" s="14"/>
      <c r="E12" s="13"/>
      <c r="F12" s="24"/>
      <c r="G12" s="25"/>
      <c r="H12" s="16" t="s">
        <v>41</v>
      </c>
      <c r="I12" s="17">
        <v>20.010000000000002</v>
      </c>
      <c r="J12" s="17">
        <v>0.1</v>
      </c>
      <c r="K12" s="18">
        <f t="shared" si="0"/>
        <v>20010</v>
      </c>
      <c r="L12" s="19"/>
      <c r="M12" s="20"/>
      <c r="N12"/>
      <c r="AE12" s="23"/>
      <c r="AF12" s="226"/>
      <c r="AG12" s="226"/>
      <c r="AI12" s="12"/>
      <c r="AJ12" s="12"/>
    </row>
    <row r="13" spans="1:42" ht="15.9" customHeight="1" thickBot="1">
      <c r="A13" s="24"/>
      <c r="B13" s="13"/>
      <c r="C13" s="13"/>
      <c r="D13" s="14"/>
      <c r="E13" s="13"/>
      <c r="F13" s="24"/>
      <c r="G13" s="25"/>
      <c r="H13" s="16" t="s">
        <v>42</v>
      </c>
      <c r="I13" s="17">
        <v>20.010000000000002</v>
      </c>
      <c r="J13" s="17">
        <v>0.1</v>
      </c>
      <c r="K13" s="18">
        <f t="shared" si="0"/>
        <v>20010</v>
      </c>
      <c r="L13" s="19"/>
      <c r="M13" s="20"/>
      <c r="N13"/>
      <c r="AE13" s="23"/>
      <c r="AF13" s="226"/>
      <c r="AG13" s="226"/>
      <c r="AI13" s="12"/>
      <c r="AJ13" s="12"/>
    </row>
    <row r="14" spans="1:42" ht="15.9" customHeight="1" thickBot="1">
      <c r="A14" s="24"/>
      <c r="B14" s="13"/>
      <c r="C14" s="13"/>
      <c r="D14" s="14"/>
      <c r="E14" s="13"/>
      <c r="F14" s="24"/>
      <c r="G14" s="25"/>
      <c r="H14" s="16" t="s">
        <v>43</v>
      </c>
      <c r="I14" s="17">
        <v>100</v>
      </c>
      <c r="J14" s="17">
        <v>0.5</v>
      </c>
      <c r="K14" s="18">
        <f t="shared" si="0"/>
        <v>100000</v>
      </c>
      <c r="L14" s="19"/>
      <c r="M14" s="20"/>
      <c r="N14" s="3">
        <f>D60</f>
        <v>2074.8517207511973</v>
      </c>
      <c r="O14" s="26">
        <f>E60</f>
        <v>164.87827370705284</v>
      </c>
      <c r="P14" s="3"/>
      <c r="Q14">
        <v>0</v>
      </c>
      <c r="R14" s="21">
        <f t="shared" ref="R14:S14" si="5">0.1*S14</f>
        <v>1</v>
      </c>
      <c r="S14" s="21">
        <f t="shared" si="5"/>
        <v>10</v>
      </c>
      <c r="T14" s="21">
        <f t="shared" si="2"/>
        <v>100</v>
      </c>
      <c r="U14" s="21">
        <f t="shared" si="3"/>
        <v>500</v>
      </c>
      <c r="V14" s="22">
        <v>1000</v>
      </c>
      <c r="X14">
        <v>0</v>
      </c>
      <c r="Y14" s="21">
        <f t="shared" ref="Y14:Z14" si="6">0.1*Z14</f>
        <v>1</v>
      </c>
      <c r="Z14" s="21">
        <f t="shared" si="6"/>
        <v>10</v>
      </c>
      <c r="AA14" s="27">
        <f t="shared" ref="AA14" si="7">0.1*AC14</f>
        <v>100</v>
      </c>
      <c r="AB14" s="28">
        <f t="shared" ref="AB14" si="8">0.5*AC14</f>
        <v>500</v>
      </c>
      <c r="AC14" s="22">
        <v>1000</v>
      </c>
      <c r="AE14" s="23"/>
      <c r="AF14" s="226"/>
      <c r="AG14" s="226"/>
      <c r="AI14" s="12"/>
      <c r="AJ14" s="12"/>
    </row>
    <row r="15" spans="1:42" ht="15.9" customHeight="1" thickBot="1">
      <c r="A15" s="24"/>
      <c r="B15" s="13"/>
      <c r="C15" s="13"/>
      <c r="D15" s="14"/>
      <c r="E15" s="13"/>
      <c r="F15" s="24"/>
      <c r="G15" s="25"/>
      <c r="H15" s="16" t="s">
        <v>44</v>
      </c>
      <c r="I15" s="17">
        <v>99.96</v>
      </c>
      <c r="J15" s="17">
        <v>0.5</v>
      </c>
      <c r="K15" s="18">
        <f t="shared" si="0"/>
        <v>99960</v>
      </c>
      <c r="L15" s="19"/>
      <c r="M15" s="20"/>
      <c r="AE15" s="23"/>
      <c r="AF15" s="226"/>
      <c r="AG15" s="226"/>
      <c r="AI15" s="12"/>
      <c r="AJ15" s="12"/>
    </row>
    <row r="16" spans="1:42" ht="15.9" customHeight="1" thickBot="1">
      <c r="A16" s="24"/>
      <c r="B16" s="13"/>
      <c r="C16" s="13"/>
      <c r="D16" s="14"/>
      <c r="E16" s="13"/>
      <c r="F16" s="24"/>
      <c r="G16" s="25"/>
      <c r="H16" s="16" t="s">
        <v>45</v>
      </c>
      <c r="I16" s="17">
        <v>20.010000000000002</v>
      </c>
      <c r="J16" s="17">
        <v>0.1</v>
      </c>
      <c r="K16" s="18">
        <f t="shared" si="0"/>
        <v>20010</v>
      </c>
      <c r="L16" s="19"/>
      <c r="M16" s="20"/>
      <c r="N16" s="3">
        <f>D59</f>
        <v>276.86898369261911</v>
      </c>
      <c r="O16" s="26">
        <f>E59</f>
        <v>22.001418037592487</v>
      </c>
      <c r="P16" s="3"/>
      <c r="Q16">
        <v>0</v>
      </c>
      <c r="R16" s="21">
        <f t="shared" ref="R16:S16" si="9">0.1*S16</f>
        <v>0.2</v>
      </c>
      <c r="S16" s="21">
        <f t="shared" si="9"/>
        <v>2</v>
      </c>
      <c r="T16" s="21">
        <f t="shared" si="2"/>
        <v>20</v>
      </c>
      <c r="U16" s="21">
        <f t="shared" si="3"/>
        <v>100</v>
      </c>
      <c r="V16" s="22">
        <v>200</v>
      </c>
      <c r="X16">
        <v>0</v>
      </c>
      <c r="Y16" s="21">
        <f t="shared" ref="Y16:Z16" si="10">0.1*Z16</f>
        <v>0.2</v>
      </c>
      <c r="Z16" s="21">
        <f t="shared" si="10"/>
        <v>2</v>
      </c>
      <c r="AA16" s="27">
        <f t="shared" ref="AA16" si="11">0.1*AC16</f>
        <v>20</v>
      </c>
      <c r="AB16" s="28">
        <f t="shared" ref="AB16" si="12">0.5*AC16</f>
        <v>100</v>
      </c>
      <c r="AC16" s="22">
        <v>200</v>
      </c>
      <c r="AE16" s="23"/>
      <c r="AF16" s="226"/>
      <c r="AG16" s="226"/>
      <c r="AI16" s="12"/>
      <c r="AJ16" s="12"/>
    </row>
    <row r="17" spans="1:36" ht="15.9" customHeight="1">
      <c r="A17" s="24"/>
      <c r="B17" s="13"/>
      <c r="C17" s="13"/>
      <c r="D17" s="14"/>
      <c r="E17" s="13"/>
      <c r="F17" s="24"/>
      <c r="G17" s="25"/>
      <c r="H17" s="16" t="s">
        <v>46</v>
      </c>
      <c r="I17" s="17">
        <v>20</v>
      </c>
      <c r="J17" s="17">
        <v>0.1</v>
      </c>
      <c r="K17" s="18">
        <f t="shared" si="0"/>
        <v>20000</v>
      </c>
      <c r="L17" s="19"/>
      <c r="M17" s="20"/>
      <c r="N17"/>
      <c r="AE17" s="23"/>
      <c r="AF17" s="226"/>
      <c r="AG17" s="226"/>
      <c r="AI17" s="12"/>
      <c r="AJ17" s="12"/>
    </row>
    <row r="18" spans="1:36" ht="15.9" customHeight="1">
      <c r="A18" s="24"/>
      <c r="B18" s="13"/>
      <c r="C18" s="13"/>
      <c r="D18" s="14"/>
      <c r="E18" s="13"/>
      <c r="F18" s="24"/>
      <c r="G18" s="25"/>
      <c r="H18" s="16" t="s">
        <v>47</v>
      </c>
      <c r="I18" s="17">
        <v>20</v>
      </c>
      <c r="J18" s="17">
        <v>0.1</v>
      </c>
      <c r="K18" s="18">
        <f t="shared" si="0"/>
        <v>20000</v>
      </c>
      <c r="L18" s="19"/>
      <c r="M18" s="20"/>
      <c r="AE18" s="23"/>
      <c r="AF18" s="226"/>
      <c r="AG18" s="226"/>
      <c r="AI18" s="12"/>
      <c r="AJ18" s="12"/>
    </row>
    <row r="19" spans="1:36" ht="15.9" customHeight="1">
      <c r="A19" s="24"/>
      <c r="B19" s="13"/>
      <c r="C19" s="13"/>
      <c r="D19" s="14"/>
      <c r="E19" s="13"/>
      <c r="F19" s="24"/>
      <c r="G19" s="25"/>
      <c r="H19" s="16" t="s">
        <v>48</v>
      </c>
      <c r="I19" s="17">
        <v>20</v>
      </c>
      <c r="J19" s="17">
        <v>0.1</v>
      </c>
      <c r="K19" s="18">
        <f t="shared" si="0"/>
        <v>20000</v>
      </c>
      <c r="L19" s="19"/>
      <c r="M19" s="20"/>
      <c r="AE19" s="23"/>
      <c r="AF19" s="226"/>
      <c r="AG19" s="226"/>
      <c r="AI19" s="12"/>
      <c r="AJ19" s="12"/>
    </row>
    <row r="20" spans="1:36" ht="15.9" customHeight="1" thickBot="1">
      <c r="A20" s="24"/>
      <c r="B20" s="13"/>
      <c r="C20" s="13"/>
      <c r="D20" s="14"/>
      <c r="E20" s="13"/>
      <c r="F20" s="24"/>
      <c r="G20" s="25"/>
      <c r="H20" s="16" t="s">
        <v>49</v>
      </c>
      <c r="I20" s="17">
        <v>19.989999999999998</v>
      </c>
      <c r="J20" s="17">
        <v>0.1</v>
      </c>
      <c r="K20" s="18">
        <f t="shared" si="0"/>
        <v>19990</v>
      </c>
      <c r="L20" s="19"/>
      <c r="M20" s="20"/>
      <c r="AE20" s="23"/>
      <c r="AF20" s="226"/>
      <c r="AG20" s="226"/>
      <c r="AI20" s="12"/>
      <c r="AJ20" s="12"/>
    </row>
    <row r="21" spans="1:36" ht="15.9" customHeight="1" thickBot="1">
      <c r="A21" s="24"/>
      <c r="B21" s="13"/>
      <c r="C21" s="13"/>
      <c r="D21" s="14"/>
      <c r="E21" s="13"/>
      <c r="F21" s="24"/>
      <c r="G21" s="25"/>
      <c r="H21" s="16" t="s">
        <v>50</v>
      </c>
      <c r="I21" s="17">
        <v>99.99</v>
      </c>
      <c r="J21" s="17">
        <v>0.5</v>
      </c>
      <c r="K21" s="18">
        <f t="shared" si="0"/>
        <v>99990</v>
      </c>
      <c r="L21" s="19"/>
      <c r="M21" s="20"/>
      <c r="N21" s="26">
        <f>D68</f>
        <v>60.644506601044107</v>
      </c>
      <c r="O21" t="s">
        <v>34</v>
      </c>
      <c r="Q21">
        <v>0</v>
      </c>
      <c r="R21" s="21">
        <f t="shared" ref="R21:S21" si="13">0.1*S21</f>
        <v>1</v>
      </c>
      <c r="S21" s="27">
        <f t="shared" si="13"/>
        <v>10</v>
      </c>
      <c r="T21" s="28">
        <f t="shared" si="2"/>
        <v>100</v>
      </c>
      <c r="U21" s="21">
        <f t="shared" si="3"/>
        <v>500</v>
      </c>
      <c r="V21" s="22">
        <v>1000</v>
      </c>
      <c r="W21" s="30"/>
      <c r="AE21" s="23"/>
      <c r="AF21" s="226"/>
      <c r="AG21" s="226"/>
      <c r="AI21" s="12"/>
      <c r="AJ21" s="12"/>
    </row>
    <row r="22" spans="1:36" ht="15.9" customHeight="1">
      <c r="A22" s="24"/>
      <c r="B22" s="13"/>
      <c r="C22" s="13"/>
      <c r="D22" s="14"/>
      <c r="E22" s="13"/>
      <c r="F22" s="24"/>
      <c r="G22" s="25"/>
      <c r="H22" s="16" t="s">
        <v>51</v>
      </c>
      <c r="I22" s="17">
        <v>20.02</v>
      </c>
      <c r="J22" s="17">
        <v>0.1</v>
      </c>
      <c r="K22" s="18">
        <f t="shared" si="0"/>
        <v>20020</v>
      </c>
      <c r="L22" s="19"/>
      <c r="M22" s="20"/>
      <c r="AE22" s="23"/>
      <c r="AF22" s="226"/>
      <c r="AG22" s="226"/>
      <c r="AI22" s="12"/>
      <c r="AJ22" s="12"/>
    </row>
    <row r="23" spans="1:36" ht="15.9" customHeight="1" thickBot="1">
      <c r="A23" s="24"/>
      <c r="B23" s="13"/>
      <c r="C23" s="13"/>
      <c r="D23" s="14"/>
      <c r="E23" s="13"/>
      <c r="F23" s="24"/>
      <c r="G23" s="25"/>
      <c r="H23" s="16" t="s">
        <v>52</v>
      </c>
      <c r="I23" s="17">
        <v>20.010000000000002</v>
      </c>
      <c r="J23" s="17">
        <v>0.1</v>
      </c>
      <c r="K23" s="18">
        <f t="shared" si="0"/>
        <v>20010</v>
      </c>
      <c r="L23" s="19"/>
      <c r="M23" s="20"/>
      <c r="AE23" s="23"/>
      <c r="AF23" s="226"/>
      <c r="AG23" s="226"/>
      <c r="AI23" s="12"/>
      <c r="AJ23" s="12"/>
    </row>
    <row r="24" spans="1:36" ht="15.9" customHeight="1" thickBot="1">
      <c r="A24" s="24"/>
      <c r="B24" s="13"/>
      <c r="C24" s="13"/>
      <c r="D24" s="14"/>
      <c r="E24" s="13"/>
      <c r="F24" s="24"/>
      <c r="G24" s="25"/>
      <c r="H24" s="16" t="s">
        <v>53</v>
      </c>
      <c r="I24" s="17">
        <v>20</v>
      </c>
      <c r="J24" s="17">
        <v>0.1</v>
      </c>
      <c r="K24" s="18">
        <f t="shared" si="0"/>
        <v>20000</v>
      </c>
      <c r="L24" s="19"/>
      <c r="M24" s="20"/>
      <c r="N24" s="26">
        <f>D83</f>
        <v>0.24145420252978383</v>
      </c>
      <c r="O24" t="s">
        <v>34</v>
      </c>
      <c r="Q24">
        <v>0</v>
      </c>
      <c r="R24" s="31">
        <f t="shared" ref="R24:S25" si="14">0.1*S24</f>
        <v>0.2</v>
      </c>
      <c r="S24" s="32">
        <f t="shared" si="14"/>
        <v>2</v>
      </c>
      <c r="T24" s="21">
        <f t="shared" si="2"/>
        <v>20</v>
      </c>
      <c r="U24" s="21">
        <f t="shared" si="3"/>
        <v>100</v>
      </c>
      <c r="V24" s="22">
        <v>200</v>
      </c>
      <c r="AE24" s="23"/>
      <c r="AF24" s="226"/>
      <c r="AG24" s="226"/>
      <c r="AI24" s="12"/>
      <c r="AJ24" s="12"/>
    </row>
    <row r="25" spans="1:36" ht="15.9" customHeight="1" thickBot="1">
      <c r="A25" s="24"/>
      <c r="B25" s="13"/>
      <c r="C25" s="13"/>
      <c r="D25" s="14"/>
      <c r="E25" s="13"/>
      <c r="F25" s="24"/>
      <c r="G25" s="25"/>
      <c r="H25" s="16" t="s">
        <v>54</v>
      </c>
      <c r="I25" s="17">
        <v>20.010000000000002</v>
      </c>
      <c r="J25" s="17">
        <v>0.1</v>
      </c>
      <c r="K25" s="18">
        <f t="shared" si="0"/>
        <v>20010</v>
      </c>
      <c r="L25" s="19"/>
      <c r="M25" s="20"/>
      <c r="N25" s="26">
        <f>D57</f>
        <v>5.6017764742968428</v>
      </c>
      <c r="O25" t="s">
        <v>34</v>
      </c>
      <c r="Q25">
        <v>-1</v>
      </c>
      <c r="R25" s="21">
        <f t="shared" si="14"/>
        <v>0.2</v>
      </c>
      <c r="S25" s="33">
        <f t="shared" si="14"/>
        <v>2</v>
      </c>
      <c r="T25" s="32">
        <f t="shared" si="2"/>
        <v>20</v>
      </c>
      <c r="U25" s="21">
        <f t="shared" si="3"/>
        <v>100</v>
      </c>
      <c r="V25" s="22">
        <v>200</v>
      </c>
      <c r="AE25" s="23"/>
      <c r="AF25" s="226"/>
      <c r="AG25" s="226"/>
      <c r="AI25" s="12"/>
      <c r="AJ25" s="12"/>
    </row>
    <row r="26" spans="1:36" ht="15.9" customHeight="1">
      <c r="A26" s="24"/>
      <c r="B26" s="13"/>
      <c r="C26" s="13"/>
      <c r="D26" s="14"/>
      <c r="E26" s="13"/>
      <c r="F26" s="24"/>
      <c r="G26" s="25"/>
      <c r="H26" s="16" t="s">
        <v>55</v>
      </c>
      <c r="I26" s="17">
        <v>100.1</v>
      </c>
      <c r="J26" s="17">
        <v>0.5</v>
      </c>
      <c r="K26" s="18">
        <f t="shared" si="0"/>
        <v>100100</v>
      </c>
      <c r="L26" s="19"/>
      <c r="M26" s="20"/>
      <c r="N26"/>
      <c r="AE26" s="23"/>
      <c r="AF26" s="226"/>
      <c r="AG26" s="226"/>
      <c r="AI26" s="12"/>
      <c r="AJ26" s="12"/>
    </row>
    <row r="27" spans="1:36" ht="15.9" customHeight="1" thickBot="1">
      <c r="A27" s="24"/>
      <c r="B27" s="13"/>
      <c r="C27" s="13"/>
      <c r="D27" s="14"/>
      <c r="E27" s="13"/>
      <c r="F27" s="24"/>
      <c r="G27" s="25"/>
      <c r="H27" s="16" t="s">
        <v>56</v>
      </c>
      <c r="I27" s="17">
        <v>20</v>
      </c>
      <c r="J27" s="17">
        <v>0.1</v>
      </c>
      <c r="K27" s="18">
        <f t="shared" si="0"/>
        <v>20000</v>
      </c>
      <c r="L27" s="19"/>
      <c r="M27" s="20"/>
      <c r="AE27" s="23"/>
      <c r="AF27" s="226"/>
      <c r="AG27" s="226"/>
      <c r="AI27" s="12"/>
      <c r="AJ27" s="12"/>
    </row>
    <row r="28" spans="1:36" ht="15.9" customHeight="1" thickBot="1">
      <c r="A28" s="34" t="s">
        <v>57</v>
      </c>
      <c r="B28" s="34" t="s">
        <v>58</v>
      </c>
      <c r="C28" s="34">
        <v>21.9</v>
      </c>
      <c r="D28" s="35">
        <v>43748</v>
      </c>
      <c r="E28" s="34" t="s">
        <v>29</v>
      </c>
      <c r="F28" s="34" t="s">
        <v>59</v>
      </c>
      <c r="G28" s="36">
        <v>10039720</v>
      </c>
      <c r="H28" s="37" t="s">
        <v>60</v>
      </c>
      <c r="I28" s="38">
        <v>20</v>
      </c>
      <c r="J28" s="38">
        <v>0.1</v>
      </c>
      <c r="K28" s="38">
        <f t="shared" si="0"/>
        <v>20000</v>
      </c>
      <c r="L28" s="39">
        <v>1.0189999999999999</v>
      </c>
      <c r="M28" s="20"/>
      <c r="N28" s="26">
        <f>D71</f>
        <v>1.0130667598813807E-2</v>
      </c>
      <c r="O28" t="s">
        <v>34</v>
      </c>
      <c r="Q28" s="40">
        <v>0</v>
      </c>
      <c r="R28" s="28">
        <f t="shared" ref="R28:S28" si="15">0.1*S28</f>
        <v>0.1</v>
      </c>
      <c r="S28" s="21">
        <f t="shared" si="15"/>
        <v>1</v>
      </c>
      <c r="T28" s="21">
        <f t="shared" ref="T28:T39" si="16">0.1*V28</f>
        <v>10</v>
      </c>
      <c r="U28" s="21">
        <f t="shared" si="3"/>
        <v>50</v>
      </c>
      <c r="V28" s="22">
        <v>100</v>
      </c>
      <c r="AE28" s="41">
        <f>K28/V28</f>
        <v>200</v>
      </c>
      <c r="AF28" s="226"/>
      <c r="AG28" s="226"/>
      <c r="AI28" s="12"/>
      <c r="AJ28" s="12"/>
    </row>
    <row r="29" spans="1:36" ht="15.9" customHeight="1">
      <c r="A29" s="42"/>
      <c r="B29" s="34"/>
      <c r="C29" s="34"/>
      <c r="D29" s="35"/>
      <c r="E29" s="34"/>
      <c r="F29" s="42"/>
      <c r="G29" s="43"/>
      <c r="H29" s="37" t="s">
        <v>61</v>
      </c>
      <c r="I29" s="38">
        <v>20.02</v>
      </c>
      <c r="J29" s="38">
        <v>0.1</v>
      </c>
      <c r="K29" s="38">
        <f t="shared" si="0"/>
        <v>20020</v>
      </c>
      <c r="L29" s="39"/>
      <c r="M29" s="20"/>
      <c r="R29" s="21"/>
      <c r="S29" s="21"/>
      <c r="T29" s="21"/>
      <c r="U29" s="21"/>
      <c r="V29" s="22"/>
      <c r="AE29" s="41"/>
      <c r="AF29" s="226"/>
      <c r="AG29" s="226"/>
      <c r="AI29" s="12"/>
      <c r="AJ29" s="12"/>
    </row>
    <row r="30" spans="1:36" ht="15.9" customHeight="1">
      <c r="A30" s="42"/>
      <c r="B30" s="34"/>
      <c r="C30" s="34"/>
      <c r="D30" s="35"/>
      <c r="E30" s="34"/>
      <c r="F30" s="42"/>
      <c r="G30" s="43"/>
      <c r="H30" s="37" t="s">
        <v>62</v>
      </c>
      <c r="I30" s="38">
        <v>20.03</v>
      </c>
      <c r="J30" s="38">
        <v>0.1</v>
      </c>
      <c r="K30" s="38">
        <f t="shared" si="0"/>
        <v>20030</v>
      </c>
      <c r="L30" s="39"/>
      <c r="M30" s="20"/>
      <c r="R30" s="21"/>
      <c r="S30" s="21"/>
      <c r="T30" s="21"/>
      <c r="U30" s="21"/>
      <c r="V30" s="22"/>
      <c r="AE30" s="41"/>
      <c r="AF30" s="226"/>
      <c r="AG30" s="226"/>
      <c r="AI30" s="12"/>
      <c r="AJ30" s="12"/>
    </row>
    <row r="31" spans="1:36" ht="15.9" customHeight="1">
      <c r="A31" s="42"/>
      <c r="B31" s="34"/>
      <c r="C31" s="34"/>
      <c r="D31" s="35"/>
      <c r="E31" s="34"/>
      <c r="F31" s="42"/>
      <c r="G31" s="43"/>
      <c r="H31" s="37" t="s">
        <v>61</v>
      </c>
      <c r="I31" s="38">
        <v>20.02</v>
      </c>
      <c r="J31" s="38">
        <v>0.1</v>
      </c>
      <c r="K31" s="38">
        <f t="shared" si="0"/>
        <v>20020</v>
      </c>
      <c r="L31" s="39"/>
      <c r="M31" s="20"/>
      <c r="R31" s="21"/>
      <c r="S31" s="21"/>
      <c r="T31" s="21"/>
      <c r="U31" s="21"/>
      <c r="V31" s="22"/>
      <c r="AE31" s="41"/>
      <c r="AF31" s="226"/>
      <c r="AG31" s="226"/>
      <c r="AI31" s="12"/>
      <c r="AJ31" s="12"/>
    </row>
    <row r="32" spans="1:36" ht="15.9" customHeight="1" thickBot="1">
      <c r="A32" s="42"/>
      <c r="B32" s="34"/>
      <c r="C32" s="34"/>
      <c r="D32" s="35"/>
      <c r="E32" s="34"/>
      <c r="F32" s="42"/>
      <c r="G32" s="43"/>
      <c r="H32" s="37" t="s">
        <v>63</v>
      </c>
      <c r="I32" s="38">
        <v>20.03</v>
      </c>
      <c r="J32" s="38">
        <v>0.1</v>
      </c>
      <c r="K32" s="38">
        <f t="shared" si="0"/>
        <v>20030</v>
      </c>
      <c r="L32" s="39"/>
      <c r="M32" s="20"/>
      <c r="R32" s="21"/>
      <c r="S32" s="21"/>
      <c r="T32" s="21"/>
      <c r="U32" s="21"/>
      <c r="V32" s="22"/>
      <c r="AE32" s="41"/>
      <c r="AF32" s="226"/>
      <c r="AG32" s="226"/>
      <c r="AI32" s="12"/>
      <c r="AJ32" s="12"/>
    </row>
    <row r="33" spans="1:43" ht="15.9" customHeight="1" thickBot="1">
      <c r="A33" s="44" t="s">
        <v>64</v>
      </c>
      <c r="B33" s="44" t="s">
        <v>28</v>
      </c>
      <c r="C33" s="44">
        <v>21.7</v>
      </c>
      <c r="D33" s="45">
        <v>43748</v>
      </c>
      <c r="E33" s="44" t="s">
        <v>29</v>
      </c>
      <c r="F33" s="44" t="s">
        <v>65</v>
      </c>
      <c r="G33" s="46" t="s">
        <v>66</v>
      </c>
      <c r="H33" s="47" t="s">
        <v>67</v>
      </c>
      <c r="I33" s="48">
        <v>10000</v>
      </c>
      <c r="J33" s="44">
        <v>50</v>
      </c>
      <c r="K33" s="44">
        <f t="shared" si="0"/>
        <v>10000000</v>
      </c>
      <c r="L33" s="49">
        <v>1.0780000000000001</v>
      </c>
      <c r="M33" s="20"/>
      <c r="N33" s="3">
        <f>D55</f>
        <v>125841.42677510598</v>
      </c>
      <c r="O33" s="26">
        <f>E55</f>
        <v>10000</v>
      </c>
      <c r="P33" s="3"/>
      <c r="Q33">
        <v>0</v>
      </c>
      <c r="R33" s="21">
        <f t="shared" ref="R33:S36" si="17">0.1*S33</f>
        <v>25</v>
      </c>
      <c r="S33" s="21">
        <f t="shared" si="17"/>
        <v>250</v>
      </c>
      <c r="T33" s="21">
        <f t="shared" si="16"/>
        <v>2500</v>
      </c>
      <c r="U33" s="21">
        <f t="shared" si="3"/>
        <v>12500</v>
      </c>
      <c r="V33" s="22">
        <v>25000</v>
      </c>
      <c r="X33">
        <v>0</v>
      </c>
      <c r="Y33" s="21">
        <f t="shared" ref="Y33:Z33" si="18">0.1*Z33</f>
        <v>25</v>
      </c>
      <c r="Z33" s="21">
        <f t="shared" si="18"/>
        <v>250</v>
      </c>
      <c r="AA33" s="27">
        <f t="shared" ref="AA33" si="19">0.1*AC33</f>
        <v>2500</v>
      </c>
      <c r="AB33" s="28">
        <f t="shared" ref="AB33" si="20">0.5*AC33</f>
        <v>12500</v>
      </c>
      <c r="AC33" s="22">
        <f>V33</f>
        <v>25000</v>
      </c>
      <c r="AE33" s="50">
        <f>K33/V33</f>
        <v>400</v>
      </c>
      <c r="AI33" s="12"/>
      <c r="AJ33" s="12"/>
    </row>
    <row r="34" spans="1:43" ht="15.9" customHeight="1" thickBot="1">
      <c r="A34" s="51"/>
      <c r="B34" s="44"/>
      <c r="C34" s="44"/>
      <c r="D34" s="45"/>
      <c r="E34" s="44"/>
      <c r="F34" s="51"/>
      <c r="G34" s="52"/>
      <c r="H34" s="47" t="s">
        <v>68</v>
      </c>
      <c r="I34" s="44">
        <v>2501</v>
      </c>
      <c r="J34" s="44">
        <v>13</v>
      </c>
      <c r="K34" s="44">
        <f t="shared" si="0"/>
        <v>2501000</v>
      </c>
      <c r="L34" s="49"/>
      <c r="M34" s="20"/>
      <c r="N34" s="26">
        <f>D54</f>
        <v>220.3505582408475</v>
      </c>
      <c r="O34" t="s">
        <v>34</v>
      </c>
      <c r="Q34">
        <v>0</v>
      </c>
      <c r="R34" s="21">
        <f t="shared" si="17"/>
        <v>6.25</v>
      </c>
      <c r="S34" s="27">
        <f t="shared" si="17"/>
        <v>62.5</v>
      </c>
      <c r="T34" s="28">
        <f t="shared" si="16"/>
        <v>625</v>
      </c>
      <c r="U34" s="21">
        <f t="shared" si="3"/>
        <v>3125</v>
      </c>
      <c r="V34" s="22">
        <f>0.25*V36</f>
        <v>6250</v>
      </c>
      <c r="AE34" s="50"/>
      <c r="AI34" s="12"/>
      <c r="AJ34" s="12"/>
    </row>
    <row r="35" spans="1:43" ht="15.9" customHeight="1" thickBot="1">
      <c r="A35" s="51"/>
      <c r="B35" s="44"/>
      <c r="C35" s="44"/>
      <c r="D35" s="45"/>
      <c r="E35" s="44"/>
      <c r="F35" s="51"/>
      <c r="G35" s="52"/>
      <c r="H35" s="47" t="s">
        <v>69</v>
      </c>
      <c r="I35" s="44">
        <v>5000</v>
      </c>
      <c r="J35" s="44">
        <v>25</v>
      </c>
      <c r="K35" s="44">
        <f t="shared" si="0"/>
        <v>5000000</v>
      </c>
      <c r="L35" s="49"/>
      <c r="M35" s="20"/>
      <c r="N35" s="3">
        <f>D50</f>
        <v>71094.021151107183</v>
      </c>
      <c r="O35" s="26">
        <f>E50</f>
        <v>5649.4926172571841</v>
      </c>
      <c r="P35" s="3"/>
      <c r="Q35">
        <v>0</v>
      </c>
      <c r="R35" s="21">
        <f t="shared" si="17"/>
        <v>12.5</v>
      </c>
      <c r="S35" s="21">
        <f t="shared" si="17"/>
        <v>125</v>
      </c>
      <c r="T35" s="21">
        <f t="shared" si="16"/>
        <v>1250</v>
      </c>
      <c r="U35" s="21">
        <f t="shared" si="3"/>
        <v>6250</v>
      </c>
      <c r="V35" s="22">
        <f>0.5*V36</f>
        <v>12500</v>
      </c>
      <c r="X35">
        <v>0</v>
      </c>
      <c r="Y35" s="21">
        <f t="shared" ref="Y35:Z35" si="21">0.1*Z35</f>
        <v>12.5</v>
      </c>
      <c r="Z35" s="21">
        <f t="shared" si="21"/>
        <v>125</v>
      </c>
      <c r="AA35" s="27">
        <f t="shared" ref="AA35" si="22">0.1*AC35</f>
        <v>1250</v>
      </c>
      <c r="AB35" s="28">
        <f t="shared" ref="AB35" si="23">0.5*AC35</f>
        <v>6250</v>
      </c>
      <c r="AC35" s="22">
        <f>V35</f>
        <v>12500</v>
      </c>
      <c r="AE35" s="50"/>
      <c r="AI35" s="12"/>
      <c r="AJ35" s="12"/>
    </row>
    <row r="36" spans="1:43" ht="15.9" customHeight="1" thickBot="1">
      <c r="A36" s="51"/>
      <c r="B36" s="44"/>
      <c r="C36" s="44"/>
      <c r="D36" s="45"/>
      <c r="E36" s="44"/>
      <c r="F36" s="51"/>
      <c r="G36" s="52"/>
      <c r="H36" s="47" t="s">
        <v>70</v>
      </c>
      <c r="I36" s="48">
        <v>10000</v>
      </c>
      <c r="J36" s="44">
        <v>50</v>
      </c>
      <c r="K36" s="44">
        <f t="shared" si="0"/>
        <v>10000000</v>
      </c>
      <c r="L36" s="49"/>
      <c r="M36" s="20"/>
      <c r="N36" s="26">
        <f>D49</f>
        <v>60.06447633864687</v>
      </c>
      <c r="O36" t="s">
        <v>34</v>
      </c>
      <c r="Q36">
        <v>0</v>
      </c>
      <c r="R36" s="27">
        <f t="shared" si="17"/>
        <v>25</v>
      </c>
      <c r="S36" s="28">
        <f t="shared" si="17"/>
        <v>250</v>
      </c>
      <c r="T36" s="21">
        <f t="shared" si="16"/>
        <v>2500</v>
      </c>
      <c r="U36" s="21">
        <f t="shared" si="3"/>
        <v>12500</v>
      </c>
      <c r="V36" s="22">
        <v>25000</v>
      </c>
      <c r="AE36" s="50"/>
      <c r="AI36" s="12"/>
      <c r="AJ36" s="12"/>
    </row>
    <row r="37" spans="1:43" ht="15.9" customHeight="1">
      <c r="A37" s="53" t="s">
        <v>71</v>
      </c>
      <c r="B37" s="53" t="s">
        <v>72</v>
      </c>
      <c r="C37" s="53">
        <v>21</v>
      </c>
      <c r="D37" s="54">
        <v>43739</v>
      </c>
      <c r="E37" s="53" t="s">
        <v>29</v>
      </c>
      <c r="F37" s="53" t="s">
        <v>73</v>
      </c>
      <c r="G37" s="55" t="s">
        <v>74</v>
      </c>
      <c r="H37" s="56" t="s">
        <v>75</v>
      </c>
      <c r="I37" s="57">
        <v>10</v>
      </c>
      <c r="J37" s="57">
        <v>0.1</v>
      </c>
      <c r="K37" s="57">
        <f t="shared" si="0"/>
        <v>10000</v>
      </c>
      <c r="L37" s="58">
        <v>1.002</v>
      </c>
      <c r="M37" s="20"/>
      <c r="R37" s="21"/>
      <c r="S37" s="21"/>
      <c r="T37" s="21"/>
      <c r="U37" s="21"/>
      <c r="V37" s="22"/>
      <c r="AE37" t="s">
        <v>34</v>
      </c>
      <c r="AI37" s="12"/>
      <c r="AJ37" s="12"/>
    </row>
    <row r="38" spans="1:43" ht="15.9" customHeight="1" thickBot="1">
      <c r="A38" s="59" t="s">
        <v>76</v>
      </c>
      <c r="B38" s="59" t="s">
        <v>28</v>
      </c>
      <c r="C38" s="59">
        <v>22.7</v>
      </c>
      <c r="D38" s="60">
        <v>43739</v>
      </c>
      <c r="E38" s="59" t="s">
        <v>29</v>
      </c>
      <c r="F38" s="59" t="s">
        <v>77</v>
      </c>
      <c r="G38" s="61" t="s">
        <v>78</v>
      </c>
      <c r="H38" s="62" t="s">
        <v>79</v>
      </c>
      <c r="I38" s="59">
        <v>1002</v>
      </c>
      <c r="J38" s="59">
        <v>4</v>
      </c>
      <c r="K38" s="59">
        <f t="shared" si="0"/>
        <v>1002000</v>
      </c>
      <c r="L38" s="63">
        <v>1.004</v>
      </c>
      <c r="M38" s="20"/>
      <c r="R38" s="21"/>
      <c r="S38" s="21"/>
      <c r="T38" s="21"/>
      <c r="U38" s="21"/>
      <c r="V38" s="22"/>
      <c r="AE38" t="s">
        <v>34</v>
      </c>
      <c r="AI38" s="227" t="s">
        <v>80</v>
      </c>
      <c r="AJ38" s="227"/>
      <c r="AK38" s="227"/>
      <c r="AL38" s="227"/>
      <c r="AM38" s="227"/>
      <c r="AN38" s="227"/>
      <c r="AO38" s="227"/>
      <c r="AP38" s="227"/>
    </row>
    <row r="39" spans="1:43" ht="15.9" customHeight="1" thickBot="1">
      <c r="A39" s="64" t="s">
        <v>81</v>
      </c>
      <c r="B39" s="64" t="s">
        <v>82</v>
      </c>
      <c r="C39" s="64">
        <v>19.100000000000001</v>
      </c>
      <c r="D39" s="65">
        <v>43748</v>
      </c>
      <c r="E39" s="64" t="s">
        <v>29</v>
      </c>
      <c r="F39" s="64" t="s">
        <v>83</v>
      </c>
      <c r="G39" s="66" t="s">
        <v>84</v>
      </c>
      <c r="H39" s="67" t="s">
        <v>85</v>
      </c>
      <c r="I39" s="64">
        <v>9970</v>
      </c>
      <c r="J39" s="64">
        <v>39</v>
      </c>
      <c r="K39" s="64">
        <f t="shared" si="0"/>
        <v>9970000</v>
      </c>
      <c r="L39" s="68">
        <v>1.0349999999999999</v>
      </c>
      <c r="M39" s="20"/>
      <c r="N39" s="26">
        <f>D52</f>
        <v>51.872431392899777</v>
      </c>
      <c r="O39" t="s">
        <v>34</v>
      </c>
      <c r="Q39">
        <v>0</v>
      </c>
      <c r="R39" s="21">
        <f t="shared" ref="R39:S39" si="24">0.1*S39</f>
        <v>1</v>
      </c>
      <c r="S39" s="27">
        <f t="shared" si="24"/>
        <v>10</v>
      </c>
      <c r="T39" s="28">
        <f t="shared" si="16"/>
        <v>100</v>
      </c>
      <c r="U39" s="21">
        <f t="shared" si="3"/>
        <v>500</v>
      </c>
      <c r="V39" s="22">
        <v>1000</v>
      </c>
      <c r="AE39" s="29">
        <f>K39/V39</f>
        <v>9970</v>
      </c>
      <c r="AF39" t="s">
        <v>86</v>
      </c>
      <c r="AI39" s="227"/>
      <c r="AJ39" s="227"/>
      <c r="AK39" s="227"/>
      <c r="AL39" s="227"/>
      <c r="AM39" s="227"/>
      <c r="AN39" s="227"/>
      <c r="AO39" s="227"/>
      <c r="AP39" s="227"/>
    </row>
    <row r="40" spans="1:43" ht="15.9" customHeight="1">
      <c r="A40" t="s">
        <v>87</v>
      </c>
      <c r="G40" s="69"/>
      <c r="L40" s="20">
        <v>1.012</v>
      </c>
      <c r="M40" s="20"/>
      <c r="AF40" s="70">
        <f>SQRT(AE39)</f>
        <v>99.84988733093293</v>
      </c>
      <c r="AG40" t="s">
        <v>88</v>
      </c>
      <c r="AI40" s="227"/>
      <c r="AJ40" s="227"/>
      <c r="AK40" s="227"/>
      <c r="AL40" s="227"/>
      <c r="AM40" s="227"/>
      <c r="AN40" s="227"/>
      <c r="AO40" s="227"/>
      <c r="AP40" s="227"/>
    </row>
    <row r="41" spans="1:43" ht="15.9" customHeight="1">
      <c r="M41" s="221" t="s">
        <v>89</v>
      </c>
      <c r="N41" s="221"/>
      <c r="O41" s="221"/>
      <c r="P41" s="221"/>
      <c r="AE41" s="71" t="s">
        <v>90</v>
      </c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3"/>
    </row>
    <row r="42" spans="1:43" ht="15.9" customHeight="1">
      <c r="A42" s="74" t="s">
        <v>91</v>
      </c>
      <c r="B42" s="74"/>
      <c r="C42" s="74"/>
      <c r="D42" s="74"/>
      <c r="E42" s="74"/>
      <c r="F42" s="74"/>
      <c r="G42" s="74"/>
      <c r="H42" s="74"/>
      <c r="I42" s="74"/>
      <c r="J42" s="74"/>
      <c r="K42" s="74">
        <f>$K$39/$AP$44</f>
        <v>99528.084346990174</v>
      </c>
      <c r="L42" s="75">
        <f>AO44</f>
        <v>1.0122296034042106</v>
      </c>
      <c r="M42" s="221"/>
      <c r="N42" s="221"/>
      <c r="O42" s="221"/>
      <c r="P42" s="221"/>
      <c r="AE42" s="76"/>
      <c r="AH42" t="s">
        <v>92</v>
      </c>
      <c r="AK42" t="s">
        <v>93</v>
      </c>
      <c r="AP42" s="77"/>
    </row>
    <row r="43" spans="1:43" ht="15.9" customHeight="1" thickBot="1">
      <c r="AE43" s="76" t="s">
        <v>91</v>
      </c>
      <c r="AG43" t="s">
        <v>94</v>
      </c>
      <c r="AH43" t="s">
        <v>95</v>
      </c>
      <c r="AI43" t="s">
        <v>96</v>
      </c>
      <c r="AJ43" t="s">
        <v>97</v>
      </c>
      <c r="AK43" t="s">
        <v>98</v>
      </c>
      <c r="AL43" t="s">
        <v>99</v>
      </c>
      <c r="AM43" t="s">
        <v>100</v>
      </c>
      <c r="AN43" t="s">
        <v>101</v>
      </c>
      <c r="AO43" t="s">
        <v>102</v>
      </c>
      <c r="AP43" s="77" t="s">
        <v>103</v>
      </c>
    </row>
    <row r="44" spans="1:43" ht="23.4">
      <c r="A44" s="2" t="s">
        <v>104</v>
      </c>
      <c r="C44" s="78" t="s">
        <v>105</v>
      </c>
      <c r="D44" s="221" t="s">
        <v>106</v>
      </c>
      <c r="E44" s="221"/>
      <c r="AE44" s="79"/>
      <c r="AF44" s="80"/>
      <c r="AG44" s="80">
        <v>10</v>
      </c>
      <c r="AH44" s="80">
        <v>100</v>
      </c>
      <c r="AI44" s="81">
        <f>AG44/AH44</f>
        <v>0.1</v>
      </c>
      <c r="AJ44" s="81">
        <f>AG44-AI44</f>
        <v>9.9</v>
      </c>
      <c r="AK44" s="82">
        <v>0.10319</v>
      </c>
      <c r="AL44" s="82">
        <v>10.006220000000001</v>
      </c>
      <c r="AM44" s="81">
        <f>AL44+AK44</f>
        <v>10.10941</v>
      </c>
      <c r="AN44" s="80">
        <f>(AK44/$L$39)+(AL44/$L$40)</f>
        <v>9.9872696530522624</v>
      </c>
      <c r="AO44" s="80">
        <f>AM44/AN44</f>
        <v>1.0122296034042106</v>
      </c>
      <c r="AP44" s="83">
        <f>AN44/(AK44/$L$39)</f>
        <v>100.17273079667692</v>
      </c>
    </row>
    <row r="45" spans="1:43" ht="15.9" customHeight="1">
      <c r="A45" s="84" t="s">
        <v>107</v>
      </c>
      <c r="B45" s="85"/>
      <c r="C45" s="86"/>
      <c r="D45" s="87" t="s">
        <v>108</v>
      </c>
      <c r="E45" s="87"/>
      <c r="F45" s="88"/>
      <c r="G45" s="87" t="s">
        <v>109</v>
      </c>
      <c r="H45" s="89"/>
      <c r="AI45" s="70"/>
      <c r="AJ45" s="70"/>
      <c r="AK45" s="90"/>
      <c r="AL45" s="90"/>
      <c r="AM45" s="70"/>
    </row>
    <row r="46" spans="1:43" s="95" customFormat="1" ht="23.4">
      <c r="A46" s="91" t="s">
        <v>12</v>
      </c>
      <c r="B46" s="92" t="s">
        <v>110</v>
      </c>
      <c r="C46" s="93" t="s">
        <v>111</v>
      </c>
      <c r="D46" s="88" t="s">
        <v>112</v>
      </c>
      <c r="E46" s="88" t="s">
        <v>113</v>
      </c>
      <c r="F46" s="88"/>
      <c r="G46" s="94" t="s">
        <v>114</v>
      </c>
      <c r="H46" s="94" t="s">
        <v>110</v>
      </c>
      <c r="K46" s="96"/>
      <c r="N46" s="97"/>
      <c r="AC46"/>
      <c r="AD46"/>
      <c r="AE46" s="78" t="s">
        <v>115</v>
      </c>
      <c r="AF46" s="78"/>
      <c r="AG46"/>
      <c r="AH46"/>
      <c r="AI46"/>
      <c r="AJ46"/>
      <c r="AK46"/>
      <c r="AL46"/>
      <c r="AM46"/>
      <c r="AN46"/>
      <c r="AO46"/>
      <c r="AP46"/>
    </row>
    <row r="47" spans="1:43" ht="15.9" customHeight="1">
      <c r="A47" s="91" t="s">
        <v>44</v>
      </c>
      <c r="B47" s="98">
        <v>1.1345116225925047</v>
      </c>
      <c r="C47" s="99">
        <f>1000*B47</f>
        <v>1134.5116225925046</v>
      </c>
      <c r="D47" s="100">
        <f t="shared" ref="D47:D83" si="25">C47/$B$87</f>
        <v>0.64708993996995523</v>
      </c>
      <c r="E47" s="100">
        <f t="shared" ref="E47:E83" si="26">D47/$B$88</f>
        <v>5.1421058752487293E-2</v>
      </c>
      <c r="F47" s="88"/>
      <c r="G47" s="101" t="s">
        <v>116</v>
      </c>
      <c r="H47" s="101">
        <v>1.6280706266019984</v>
      </c>
      <c r="I47" s="88"/>
      <c r="J47" s="88"/>
      <c r="K47" s="89"/>
      <c r="L47" s="89"/>
      <c r="M47" s="102"/>
      <c r="AC47" s="95"/>
      <c r="AD47" s="95"/>
      <c r="AE47" s="95"/>
      <c r="AF47" s="95"/>
      <c r="AG47" s="95" t="s">
        <v>94</v>
      </c>
      <c r="AH47" s="95" t="s">
        <v>95</v>
      </c>
      <c r="AI47" s="95" t="s">
        <v>96</v>
      </c>
      <c r="AJ47" s="95" t="s">
        <v>97</v>
      </c>
      <c r="AK47" s="120" t="s">
        <v>98</v>
      </c>
      <c r="AL47" s="120" t="s">
        <v>99</v>
      </c>
      <c r="AM47" s="95" t="s">
        <v>100</v>
      </c>
      <c r="AN47" s="95" t="s">
        <v>101</v>
      </c>
      <c r="AO47" s="95" t="s">
        <v>102</v>
      </c>
      <c r="AP47" s="95" t="s">
        <v>103</v>
      </c>
      <c r="AQ47" s="95" t="s">
        <v>117</v>
      </c>
    </row>
    <row r="48" spans="1:43" ht="15.9" customHeight="1" thickBot="1">
      <c r="A48" s="91" t="s">
        <v>35</v>
      </c>
      <c r="B48" s="98">
        <v>0.56786918952453225</v>
      </c>
      <c r="C48" s="99">
        <f t="shared" ref="C48:C83" si="27">1000*B48</f>
        <v>567.8691895245322</v>
      </c>
      <c r="D48" s="100">
        <f t="shared" si="25"/>
        <v>0.32389482173881817</v>
      </c>
      <c r="E48" s="100">
        <f t="shared" si="26"/>
        <v>2.5738330376502947E-2</v>
      </c>
      <c r="F48" s="88"/>
      <c r="G48" s="101" t="s">
        <v>118</v>
      </c>
      <c r="H48" s="103">
        <v>6.9431581803346472</v>
      </c>
      <c r="AD48" s="95"/>
      <c r="AE48" s="2" t="s">
        <v>119</v>
      </c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</row>
    <row r="49" spans="1:43" ht="15.9" customHeight="1" thickBot="1">
      <c r="A49" s="91" t="s">
        <v>70</v>
      </c>
      <c r="B49" s="104">
        <v>105.30815316691729</v>
      </c>
      <c r="C49" s="99">
        <f t="shared" si="27"/>
        <v>105308.1531669173</v>
      </c>
      <c r="D49" s="100">
        <f t="shared" si="25"/>
        <v>60.06447633864687</v>
      </c>
      <c r="E49" s="100">
        <f t="shared" si="26"/>
        <v>4.773028872756619</v>
      </c>
      <c r="F49" s="88"/>
      <c r="G49" s="101" t="s">
        <v>120</v>
      </c>
      <c r="H49" s="103">
        <v>3.8241130394293408</v>
      </c>
      <c r="AE49" t="s">
        <v>24</v>
      </c>
      <c r="AF49" s="23" t="s">
        <v>121</v>
      </c>
      <c r="AG49" s="222">
        <v>15</v>
      </c>
      <c r="AH49" s="105">
        <v>100</v>
      </c>
      <c r="AI49" s="119">
        <f>$AG$49/AH49</f>
        <v>0.15</v>
      </c>
      <c r="AK49" s="106">
        <v>0.15206</v>
      </c>
      <c r="AM49" s="70">
        <f>SUM(AK49:AK52,AL53)</f>
        <v>15.175549999999999</v>
      </c>
      <c r="AN49">
        <f>(AK49/$L$4)+(AK50/$L$28)+(AK51/$L$33)+(AK52/$L$42)+(AL53/$L$40)</f>
        <v>14.992609811234782</v>
      </c>
      <c r="AO49">
        <f>AM49/AN49</f>
        <v>1.0122020242685252</v>
      </c>
      <c r="AP49" s="23">
        <f>AN49/(AK49/$L$4)</f>
        <v>99.779831178282251</v>
      </c>
      <c r="AQ49" s="107" t="s">
        <v>122</v>
      </c>
    </row>
    <row r="50" spans="1:43" ht="15.9" customHeight="1" thickBot="1">
      <c r="A50" s="91" t="s">
        <v>69</v>
      </c>
      <c r="B50" s="104">
        <v>124645.72281329765</v>
      </c>
      <c r="C50" s="99">
        <f t="shared" si="27"/>
        <v>124645722.81329764</v>
      </c>
      <c r="D50" s="100">
        <f t="shared" si="25"/>
        <v>71094.021151107183</v>
      </c>
      <c r="E50" s="100">
        <f t="shared" si="26"/>
        <v>5649.4926172571841</v>
      </c>
      <c r="F50" s="88"/>
      <c r="G50" s="101" t="s">
        <v>123</v>
      </c>
      <c r="H50" s="103">
        <v>7.6279082687922388</v>
      </c>
      <c r="AF50" s="41" t="s">
        <v>124</v>
      </c>
      <c r="AG50" s="223"/>
      <c r="AH50" s="105">
        <f>AE28</f>
        <v>200</v>
      </c>
      <c r="AI50" s="119">
        <f t="shared" ref="AI50:AI52" si="28">$AG$49/AH50</f>
        <v>7.4999999999999997E-2</v>
      </c>
      <c r="AK50" s="106">
        <v>7.6300000000000007E-2</v>
      </c>
      <c r="AL50" s="2"/>
      <c r="AP50" s="41">
        <f>AN49/(AK50/$L$28)</f>
        <v>200.22895671884979</v>
      </c>
      <c r="AQ50" s="107" t="s">
        <v>60</v>
      </c>
    </row>
    <row r="51" spans="1:43" ht="15.9" customHeight="1" thickBot="1">
      <c r="A51" s="91" t="s">
        <v>33</v>
      </c>
      <c r="B51" s="104">
        <v>419.06454729169292</v>
      </c>
      <c r="C51" s="99">
        <f t="shared" si="27"/>
        <v>419064.54729169293</v>
      </c>
      <c r="D51" s="100">
        <f t="shared" si="25"/>
        <v>239.02130868510116</v>
      </c>
      <c r="E51" s="100">
        <f t="shared" si="26"/>
        <v>18.99384922838339</v>
      </c>
      <c r="F51" s="88"/>
      <c r="G51" s="101" t="s">
        <v>125</v>
      </c>
      <c r="H51" s="103">
        <v>0.87518067799339383</v>
      </c>
      <c r="AF51" s="50" t="s">
        <v>126</v>
      </c>
      <c r="AG51" s="223"/>
      <c r="AH51" s="105">
        <f>AE33</f>
        <v>400</v>
      </c>
      <c r="AI51" s="119">
        <f t="shared" si="28"/>
        <v>3.7499999999999999E-2</v>
      </c>
      <c r="AK51" s="106">
        <v>4.0349999999999997E-2</v>
      </c>
      <c r="AP51" s="50">
        <f>AN49/(AK51/$L$33)</f>
        <v>400.54605641911024</v>
      </c>
      <c r="AQ51" s="107" t="s">
        <v>127</v>
      </c>
    </row>
    <row r="52" spans="1:43" ht="15.9" customHeight="1" thickBot="1">
      <c r="A52" s="91" t="s">
        <v>85</v>
      </c>
      <c r="B52" s="104">
        <v>90.94543535958779</v>
      </c>
      <c r="C52" s="99">
        <f t="shared" si="27"/>
        <v>90945.435359587791</v>
      </c>
      <c r="D52" s="100">
        <f t="shared" si="25"/>
        <v>51.872431392899777</v>
      </c>
      <c r="E52" s="100">
        <f t="shared" si="26"/>
        <v>4.1220473036754548</v>
      </c>
      <c r="F52" s="88"/>
      <c r="G52" s="101" t="s">
        <v>128</v>
      </c>
      <c r="H52" s="103">
        <v>3.6676667267491387</v>
      </c>
      <c r="AF52" s="74" t="s">
        <v>91</v>
      </c>
      <c r="AG52" s="223"/>
      <c r="AH52" s="105">
        <f>K42/1000</f>
        <v>99.52808434699017</v>
      </c>
      <c r="AI52" s="119">
        <f t="shared" si="28"/>
        <v>0.1507112298846694</v>
      </c>
      <c r="AK52" s="106">
        <v>0.15131</v>
      </c>
      <c r="AP52" s="74">
        <f>AN49/(AK52/$L$42)</f>
        <v>100.29716134571581</v>
      </c>
      <c r="AQ52" s="107" t="s">
        <v>85</v>
      </c>
    </row>
    <row r="53" spans="1:43" ht="15.9" customHeight="1" thickBot="1">
      <c r="A53" s="91" t="s">
        <v>79</v>
      </c>
      <c r="B53" s="98">
        <v>42.484451962097381</v>
      </c>
      <c r="C53" s="99">
        <f t="shared" si="27"/>
        <v>42484.451962097381</v>
      </c>
      <c r="D53" s="100">
        <f t="shared" si="25"/>
        <v>24.231802409382972</v>
      </c>
      <c r="E53" s="100">
        <f t="shared" si="26"/>
        <v>1.925582300706759</v>
      </c>
      <c r="F53" s="88"/>
      <c r="G53" s="101" t="s">
        <v>129</v>
      </c>
      <c r="H53" s="103">
        <v>0.82433435672764821</v>
      </c>
      <c r="AF53" t="s">
        <v>130</v>
      </c>
      <c r="AG53" s="224"/>
      <c r="AJ53" s="30">
        <f>AG49-(SUM(AI49:AI52))</f>
        <v>14.58678877011533</v>
      </c>
      <c r="AL53" s="106">
        <v>14.75553</v>
      </c>
      <c r="AM53">
        <f>AL53/3</f>
        <v>4.9185100000000004</v>
      </c>
    </row>
    <row r="54" spans="1:43" ht="15.9" customHeight="1" thickBot="1">
      <c r="A54" s="91" t="s">
        <v>68</v>
      </c>
      <c r="B54" s="104">
        <v>386.33001987420062</v>
      </c>
      <c r="C54" s="99">
        <f t="shared" si="27"/>
        <v>386330.01987420063</v>
      </c>
      <c r="D54" s="100">
        <f t="shared" si="25"/>
        <v>220.3505582408475</v>
      </c>
      <c r="E54" s="100">
        <f t="shared" si="26"/>
        <v>17.510176409128043</v>
      </c>
      <c r="F54" s="88"/>
      <c r="G54" s="101" t="s">
        <v>131</v>
      </c>
      <c r="H54" s="103">
        <v>0.30122646539529729</v>
      </c>
      <c r="AE54" s="2" t="s">
        <v>132</v>
      </c>
    </row>
    <row r="55" spans="1:43" ht="15.9" customHeight="1" thickBot="1">
      <c r="A55" s="91" t="s">
        <v>67</v>
      </c>
      <c r="B55" s="104">
        <v>220631.71200994129</v>
      </c>
      <c r="C55" s="99">
        <f t="shared" si="27"/>
        <v>220631712.00994128</v>
      </c>
      <c r="D55" s="100">
        <f t="shared" si="25"/>
        <v>125841.42677510598</v>
      </c>
      <c r="E55" s="100">
        <f t="shared" si="26"/>
        <v>10000</v>
      </c>
      <c r="F55" s="88"/>
      <c r="G55" s="101" t="s">
        <v>133</v>
      </c>
      <c r="H55" s="103">
        <v>0.97024042234074692</v>
      </c>
      <c r="AE55" t="s">
        <v>23</v>
      </c>
      <c r="AF55" t="s">
        <v>134</v>
      </c>
      <c r="AG55">
        <v>15</v>
      </c>
      <c r="AH55">
        <v>2</v>
      </c>
      <c r="AI55">
        <f>AG55/AH55</f>
        <v>7.5</v>
      </c>
      <c r="AJ55">
        <f>AG55-AI55</f>
        <v>7.5</v>
      </c>
      <c r="AK55" s="106">
        <v>7.5741800000000001</v>
      </c>
      <c r="AL55" s="106">
        <v>7.5571799999999998</v>
      </c>
      <c r="AM55" s="70">
        <f>AL55+AK55</f>
        <v>15.131360000000001</v>
      </c>
      <c r="AN55">
        <f>(AK55/$AO$49)+(AL55/$L$40)</f>
        <v>14.950442962347456</v>
      </c>
      <c r="AO55">
        <f>AM55/AN55</f>
        <v>1.012101115539398</v>
      </c>
      <c r="AP55">
        <f>AN55/(AK55/$L$39)</f>
        <v>2.0429549424531257</v>
      </c>
      <c r="AQ55" s="107" t="s">
        <v>135</v>
      </c>
    </row>
    <row r="56" spans="1:43" ht="15.9" customHeight="1" thickBot="1">
      <c r="A56" s="91" t="s">
        <v>63</v>
      </c>
      <c r="B56" s="98">
        <v>2.8101978871246054</v>
      </c>
      <c r="C56" s="99">
        <f t="shared" si="27"/>
        <v>2810.1978871246056</v>
      </c>
      <c r="D56" s="100">
        <f t="shared" si="25"/>
        <v>1.6028489667895711</v>
      </c>
      <c r="E56" s="100">
        <f t="shared" si="26"/>
        <v>0.12737053352502575</v>
      </c>
      <c r="F56" s="88"/>
      <c r="G56" s="101" t="s">
        <v>136</v>
      </c>
      <c r="H56" s="103">
        <v>0.14996407000478357</v>
      </c>
      <c r="AE56" s="2" t="s">
        <v>137</v>
      </c>
    </row>
    <row r="57" spans="1:43" ht="15.9" customHeight="1" thickBot="1">
      <c r="A57" s="91" t="s">
        <v>54</v>
      </c>
      <c r="B57" s="104">
        <v>9.8213248649022589</v>
      </c>
      <c r="C57" s="99">
        <f t="shared" si="27"/>
        <v>9821.3248649022589</v>
      </c>
      <c r="D57" s="100">
        <f t="shared" si="25"/>
        <v>5.6017764742968428</v>
      </c>
      <c r="E57" s="100">
        <f t="shared" si="26"/>
        <v>0.44514565813910406</v>
      </c>
      <c r="F57" s="88"/>
      <c r="G57" s="101" t="s">
        <v>138</v>
      </c>
      <c r="H57" s="103">
        <v>0.91194895110638541</v>
      </c>
      <c r="AE57" t="s">
        <v>22</v>
      </c>
      <c r="AF57" t="s">
        <v>134</v>
      </c>
      <c r="AG57">
        <v>10</v>
      </c>
      <c r="AH57">
        <v>10</v>
      </c>
      <c r="AI57">
        <f>AG57/AH57</f>
        <v>1</v>
      </c>
      <c r="AJ57">
        <f>AG57-AI57</f>
        <v>9</v>
      </c>
      <c r="AK57" s="106">
        <v>1.0127299999999999</v>
      </c>
      <c r="AL57" s="106">
        <v>9.0793099999999995</v>
      </c>
      <c r="AM57" s="70">
        <f>AL57+AK57</f>
        <v>10.092039999999999</v>
      </c>
      <c r="AN57">
        <f>(AK57/$AO$49)+(AL57/$L$40)</f>
        <v>9.9721718086495947</v>
      </c>
      <c r="AO57">
        <f>AM57/AN57</f>
        <v>1.0120202693706535</v>
      </c>
      <c r="AP57">
        <f>AN57/(AK57/$L$39)</f>
        <v>10.191460529412904</v>
      </c>
      <c r="AQ57" t="s">
        <v>135</v>
      </c>
    </row>
    <row r="58" spans="1:43" ht="15.9" customHeight="1" thickBot="1">
      <c r="A58" s="91" t="s">
        <v>40</v>
      </c>
      <c r="B58" s="98">
        <v>1.1194630604488676</v>
      </c>
      <c r="C58" s="99">
        <f t="shared" si="27"/>
        <v>1119.4630604488675</v>
      </c>
      <c r="D58" s="100">
        <f t="shared" si="25"/>
        <v>0.63850671086921829</v>
      </c>
      <c r="E58" s="100">
        <f t="shared" si="26"/>
        <v>5.0738991700269562E-2</v>
      </c>
      <c r="F58" s="88"/>
      <c r="G58" s="101" t="s">
        <v>139</v>
      </c>
      <c r="H58" s="103">
        <v>0.19356775350616517</v>
      </c>
      <c r="AE58" s="2" t="s">
        <v>140</v>
      </c>
    </row>
    <row r="59" spans="1:43" ht="15.9" customHeight="1" thickBot="1">
      <c r="A59" s="91" t="s">
        <v>45</v>
      </c>
      <c r="B59" s="104">
        <v>485.42105282804329</v>
      </c>
      <c r="C59" s="99">
        <f t="shared" si="27"/>
        <v>485421.05282804329</v>
      </c>
      <c r="D59" s="100">
        <f t="shared" si="25"/>
        <v>276.86898369261911</v>
      </c>
      <c r="E59" s="100">
        <f t="shared" si="26"/>
        <v>22.001418037592487</v>
      </c>
      <c r="F59" s="88"/>
      <c r="G59" s="101" t="s">
        <v>141</v>
      </c>
      <c r="H59" s="103">
        <v>0.57207300913744485</v>
      </c>
      <c r="AE59" t="s">
        <v>21</v>
      </c>
      <c r="AF59" t="s">
        <v>142</v>
      </c>
      <c r="AG59">
        <v>10</v>
      </c>
      <c r="AH59">
        <v>10</v>
      </c>
      <c r="AI59">
        <f>AG59/AH59</f>
        <v>1</v>
      </c>
      <c r="AJ59">
        <f>AG59-AI59</f>
        <v>9</v>
      </c>
      <c r="AK59" s="106">
        <v>1.0036700000000001</v>
      </c>
      <c r="AL59" s="106">
        <v>9.0167000000000002</v>
      </c>
      <c r="AM59" s="70">
        <f>AL59+AK59</f>
        <v>10.02037</v>
      </c>
      <c r="AN59">
        <f>(AK59/$AO$57)+(AL59/$L$40)</f>
        <v>9.9015315196380715</v>
      </c>
      <c r="AO59">
        <f>AM59/AN59</f>
        <v>1.0120020302037347</v>
      </c>
      <c r="AP59">
        <f>AN59/(AK59/$L$39)</f>
        <v>10.210612176138973</v>
      </c>
      <c r="AQ59" t="s">
        <v>135</v>
      </c>
    </row>
    <row r="60" spans="1:43" ht="15.9" customHeight="1" thickBot="1">
      <c r="A60" s="91" t="s">
        <v>43</v>
      </c>
      <c r="B60" s="104">
        <v>3637.7375801230751</v>
      </c>
      <c r="C60" s="99">
        <f t="shared" si="27"/>
        <v>3637737.5801230753</v>
      </c>
      <c r="D60" s="100">
        <f t="shared" si="25"/>
        <v>2074.8517207511973</v>
      </c>
      <c r="E60" s="100">
        <f t="shared" si="26"/>
        <v>164.87827370705284</v>
      </c>
      <c r="F60" s="88"/>
      <c r="G60" s="101" t="s">
        <v>143</v>
      </c>
      <c r="H60" s="103">
        <v>6.8164791197767693E-2</v>
      </c>
      <c r="AE60" s="2" t="s">
        <v>144</v>
      </c>
    </row>
    <row r="61" spans="1:43" ht="15.9" customHeight="1" thickBot="1">
      <c r="A61" s="91" t="s">
        <v>39</v>
      </c>
      <c r="B61" s="98">
        <v>2.8863061732341233</v>
      </c>
      <c r="C61" s="99">
        <f t="shared" si="27"/>
        <v>2886.3061732341234</v>
      </c>
      <c r="D61" s="100">
        <f t="shared" si="25"/>
        <v>1.6462587523828505</v>
      </c>
      <c r="E61" s="100">
        <f t="shared" si="26"/>
        <v>0.13082009593906752</v>
      </c>
      <c r="F61" s="88"/>
      <c r="G61" s="101" t="s">
        <v>145</v>
      </c>
      <c r="H61" s="103">
        <v>0.47031379654148053</v>
      </c>
      <c r="AE61" t="s">
        <v>20</v>
      </c>
      <c r="AF61" t="s">
        <v>146</v>
      </c>
      <c r="AG61">
        <v>10</v>
      </c>
      <c r="AH61">
        <v>10</v>
      </c>
      <c r="AI61">
        <f>AG61/AH61</f>
        <v>1</v>
      </c>
      <c r="AJ61">
        <f>AG61-AI61</f>
        <v>9</v>
      </c>
      <c r="AK61" s="106">
        <v>1.0056700000000001</v>
      </c>
      <c r="AL61" s="106">
        <v>9.0073899999999991</v>
      </c>
      <c r="AM61" s="70">
        <f>AL61+AK61</f>
        <v>10.013059999999999</v>
      </c>
      <c r="AN61">
        <f>(AK61/$AO$57)+(AL61/$L$40)</f>
        <v>9.8943081598977134</v>
      </c>
      <c r="AO61">
        <f>AM61/AN61</f>
        <v>1.0120020357344028</v>
      </c>
      <c r="AP61">
        <f>AN61/(AK61/$L$39)</f>
        <v>10.18287206090878</v>
      </c>
      <c r="AQ61" t="s">
        <v>135</v>
      </c>
    </row>
    <row r="62" spans="1:43" ht="15.9" customHeight="1">
      <c r="A62" s="91" t="s">
        <v>46</v>
      </c>
      <c r="B62" s="98">
        <v>7.2445795520670337</v>
      </c>
      <c r="C62" s="99">
        <f t="shared" si="27"/>
        <v>7244.5795520670335</v>
      </c>
      <c r="D62" s="100">
        <f t="shared" si="25"/>
        <v>4.1320815530670201</v>
      </c>
      <c r="E62" s="100">
        <f t="shared" si="26"/>
        <v>0.3283562225062463</v>
      </c>
      <c r="F62" s="88"/>
      <c r="G62" s="101" t="s">
        <v>147</v>
      </c>
      <c r="H62" s="103">
        <v>7.041823362672131E-2</v>
      </c>
      <c r="AE62" s="108" t="s">
        <v>148</v>
      </c>
    </row>
    <row r="63" spans="1:43" ht="15.9" customHeight="1">
      <c r="A63" s="91" t="s">
        <v>42</v>
      </c>
      <c r="B63" s="98">
        <v>1.0883966720442626</v>
      </c>
      <c r="C63" s="99">
        <f t="shared" si="27"/>
        <v>1088.3966720442627</v>
      </c>
      <c r="D63" s="100">
        <f t="shared" si="25"/>
        <v>0.62078741473553767</v>
      </c>
      <c r="E63" s="100">
        <f t="shared" si="26"/>
        <v>4.9330926281133211E-2</v>
      </c>
      <c r="F63" s="88"/>
      <c r="G63" s="101" t="s">
        <v>51</v>
      </c>
      <c r="H63" s="101">
        <v>0.21602467088491423</v>
      </c>
    </row>
    <row r="64" spans="1:43" ht="15.9" customHeight="1">
      <c r="A64" s="91" t="s">
        <v>55</v>
      </c>
      <c r="B64" s="98">
        <v>6.6911686513449826</v>
      </c>
      <c r="C64" s="99">
        <f t="shared" si="27"/>
        <v>6691.1686513449822</v>
      </c>
      <c r="D64" s="100">
        <f t="shared" si="25"/>
        <v>3.8164332869799513</v>
      </c>
      <c r="E64" s="100">
        <f t="shared" si="26"/>
        <v>0.3032732053968511</v>
      </c>
      <c r="F64" s="88"/>
      <c r="G64" s="101" t="s">
        <v>53</v>
      </c>
      <c r="H64" s="101">
        <v>0.37678061665799212</v>
      </c>
      <c r="AE64" s="225" t="s">
        <v>149</v>
      </c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</row>
    <row r="65" spans="1:42" ht="15.9" customHeight="1">
      <c r="A65" s="91" t="s">
        <v>75</v>
      </c>
      <c r="B65" s="98">
        <v>0.35942274728209977</v>
      </c>
      <c r="C65" s="99">
        <f t="shared" si="27"/>
        <v>359.42274728209975</v>
      </c>
      <c r="D65" s="100">
        <f t="shared" si="25"/>
        <v>0.20500349166202264</v>
      </c>
      <c r="E65" s="100">
        <f t="shared" si="26"/>
        <v>1.6290620419330507E-2</v>
      </c>
      <c r="F65" s="109"/>
      <c r="G65" s="109"/>
      <c r="H65" s="88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</row>
    <row r="66" spans="1:42" ht="15.9" customHeight="1">
      <c r="A66" s="91" t="s">
        <v>49</v>
      </c>
      <c r="B66" s="98">
        <v>1.4016688810046949</v>
      </c>
      <c r="C66" s="99">
        <f t="shared" si="27"/>
        <v>1401.6688810046949</v>
      </c>
      <c r="D66" s="100">
        <f t="shared" si="25"/>
        <v>0.79946808301043015</v>
      </c>
      <c r="E66" s="100">
        <f t="shared" si="26"/>
        <v>6.3529801234626607E-2</v>
      </c>
      <c r="F66" s="109"/>
      <c r="G66" s="109"/>
      <c r="H66" s="88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</row>
    <row r="67" spans="1:42" ht="15.9" customHeight="1">
      <c r="A67" s="91" t="s">
        <v>48</v>
      </c>
      <c r="B67" s="98">
        <v>0.39104968236255033</v>
      </c>
      <c r="C67" s="99">
        <f t="shared" si="27"/>
        <v>391.04968236255036</v>
      </c>
      <c r="D67" s="100">
        <f t="shared" si="25"/>
        <v>0.22304250608470103</v>
      </c>
      <c r="E67" s="100">
        <f t="shared" si="26"/>
        <v>1.7724092280303309E-2</v>
      </c>
      <c r="F67" s="109"/>
      <c r="G67" s="109"/>
      <c r="H67" s="88"/>
      <c r="P67" t="s">
        <v>150</v>
      </c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</row>
    <row r="68" spans="1:42" ht="15.9" customHeight="1">
      <c r="A68" s="91" t="s">
        <v>50</v>
      </c>
      <c r="B68" s="104">
        <v>106.32509228696543</v>
      </c>
      <c r="C68" s="99">
        <f t="shared" si="27"/>
        <v>106325.09228696543</v>
      </c>
      <c r="D68" s="100">
        <f t="shared" si="25"/>
        <v>60.644506601044107</v>
      </c>
      <c r="E68" s="100">
        <f t="shared" si="26"/>
        <v>4.8191210283576371</v>
      </c>
      <c r="F68" s="109"/>
      <c r="G68" s="109"/>
      <c r="H68" s="88"/>
      <c r="J68" s="88"/>
      <c r="K68" s="89"/>
      <c r="L68" s="89"/>
      <c r="M68" s="102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</row>
    <row r="69" spans="1:42" ht="15.9" customHeight="1">
      <c r="A69" s="91" t="s">
        <v>50</v>
      </c>
      <c r="B69" s="98">
        <v>6.0589662307955573E-2</v>
      </c>
      <c r="C69" s="99">
        <f t="shared" si="27"/>
        <v>60.589662307955571</v>
      </c>
      <c r="D69" s="100">
        <f t="shared" si="25"/>
        <v>3.4558448027232978E-2</v>
      </c>
      <c r="E69" s="100">
        <f t="shared" si="26"/>
        <v>2.7461900991470121E-3</v>
      </c>
      <c r="F69" s="109"/>
      <c r="G69" s="109"/>
      <c r="H69" s="88"/>
      <c r="J69" s="88"/>
      <c r="K69" s="89"/>
      <c r="L69" s="89"/>
      <c r="M69" s="102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</row>
    <row r="70" spans="1:42" ht="15.9" customHeight="1">
      <c r="A70" s="91" t="s">
        <v>151</v>
      </c>
      <c r="B70" s="98">
        <v>1.2750494373528318E-3</v>
      </c>
      <c r="C70" s="99">
        <f t="shared" si="27"/>
        <v>1.2750494373528318</v>
      </c>
      <c r="D70" s="100">
        <f t="shared" si="25"/>
        <v>7.2724831323453033E-4</v>
      </c>
      <c r="E70" s="100">
        <f t="shared" si="26"/>
        <v>5.7790850904306096E-5</v>
      </c>
      <c r="F70" s="109"/>
      <c r="G70" s="109"/>
      <c r="H70" s="88"/>
      <c r="J70" s="88"/>
      <c r="K70" s="89"/>
      <c r="L70" s="89"/>
      <c r="M70" s="102"/>
      <c r="AF70" t="s">
        <v>152</v>
      </c>
    </row>
    <row r="71" spans="1:42" ht="15.9" customHeight="1">
      <c r="A71" s="91" t="s">
        <v>60</v>
      </c>
      <c r="B71" s="104">
        <v>1.7761611524990187E-2</v>
      </c>
      <c r="C71" s="99">
        <f t="shared" si="27"/>
        <v>17.761611524990187</v>
      </c>
      <c r="D71" s="100">
        <f t="shared" si="25"/>
        <v>1.0130667598813807E-2</v>
      </c>
      <c r="E71" s="100">
        <f t="shared" si="26"/>
        <v>8.0503438799359357E-4</v>
      </c>
      <c r="F71" s="109"/>
      <c r="G71" s="109"/>
      <c r="H71" s="88"/>
      <c r="J71" s="88"/>
      <c r="K71" s="89"/>
      <c r="L71" s="89"/>
      <c r="M71" s="102"/>
      <c r="AF71" t="s">
        <v>12</v>
      </c>
      <c r="AG71" s="2" t="s">
        <v>19</v>
      </c>
      <c r="AH71" s="2" t="s">
        <v>20</v>
      </c>
      <c r="AI71" s="2" t="s">
        <v>21</v>
      </c>
      <c r="AJ71" s="2" t="s">
        <v>22</v>
      </c>
      <c r="AK71" s="2" t="s">
        <v>23</v>
      </c>
      <c r="AL71" s="2" t="s">
        <v>24</v>
      </c>
    </row>
    <row r="72" spans="1:42" ht="15.9" customHeight="1">
      <c r="A72" s="91" t="s">
        <v>32</v>
      </c>
      <c r="B72" s="98">
        <v>4.4196626635319217E-3</v>
      </c>
      <c r="C72" s="99">
        <f t="shared" si="27"/>
        <v>4.4196626635319216</v>
      </c>
      <c r="D72" s="100">
        <f t="shared" si="25"/>
        <v>2.5208373283096396E-3</v>
      </c>
      <c r="E72" s="100">
        <f t="shared" si="26"/>
        <v>2.0031855907154359E-4</v>
      </c>
      <c r="F72" s="109"/>
      <c r="G72" s="109"/>
      <c r="H72" s="88"/>
      <c r="J72" s="88"/>
      <c r="K72" s="89"/>
      <c r="L72" s="89"/>
      <c r="M72" s="102"/>
      <c r="AE72">
        <v>1</v>
      </c>
      <c r="AF72" s="50" t="s">
        <v>70</v>
      </c>
      <c r="AG72">
        <v>0</v>
      </c>
      <c r="AH72" s="110">
        <f>AI72/$AP$61</f>
        <v>23.560746400831878</v>
      </c>
      <c r="AI72" s="110">
        <f>AJ72/$AP$59</f>
        <v>239.91606625918803</v>
      </c>
      <c r="AJ72" s="111">
        <f>AL72/$AP$57</f>
        <v>2449.68990739743</v>
      </c>
      <c r="AK72" s="111">
        <f>AL72/$AP$55</f>
        <v>12220.493698487375</v>
      </c>
      <c r="AL72" s="111">
        <f>K36/$AP$51</f>
        <v>24965.91800054206</v>
      </c>
    </row>
    <row r="73" spans="1:42" ht="15.9" customHeight="1">
      <c r="A73" s="91" t="s">
        <v>38</v>
      </c>
      <c r="B73" s="98">
        <v>9.7026113087793006E-2</v>
      </c>
      <c r="C73" s="99">
        <f t="shared" si="27"/>
        <v>97.026113087793007</v>
      </c>
      <c r="D73" s="100">
        <f t="shared" si="25"/>
        <v>5.5340659754570996E-2</v>
      </c>
      <c r="E73" s="100">
        <f t="shared" si="26"/>
        <v>4.3976503741865163E-3</v>
      </c>
      <c r="F73" s="109"/>
      <c r="G73" s="109"/>
      <c r="H73" s="88"/>
      <c r="J73" s="88"/>
      <c r="K73" s="89"/>
      <c r="L73" s="89"/>
      <c r="M73" s="102"/>
      <c r="AE73">
        <v>2</v>
      </c>
      <c r="AF73" s="50" t="s">
        <v>69</v>
      </c>
      <c r="AG73">
        <v>0</v>
      </c>
      <c r="AH73" s="111">
        <f t="shared" ref="AH73:AH84" si="29">AI73/$AP$61</f>
        <v>11.780373200415939</v>
      </c>
      <c r="AI73" s="111">
        <f t="shared" ref="AI73:AI84" si="30">AJ73/$AP$59</f>
        <v>119.95803312959401</v>
      </c>
      <c r="AJ73" s="110">
        <f t="shared" ref="AJ73:AJ84" si="31">AL73/$AP$57</f>
        <v>1224.844953698715</v>
      </c>
      <c r="AK73" s="110">
        <f t="shared" ref="AK73:AK83" si="32">AL73/$AP$55</f>
        <v>6110.2468492436874</v>
      </c>
      <c r="AL73" s="111">
        <f>K35/$AP$51</f>
        <v>12482.95900027103</v>
      </c>
      <c r="AM73" t="s">
        <v>153</v>
      </c>
    </row>
    <row r="74" spans="1:42" ht="15.9" customHeight="1">
      <c r="A74" s="91" t="s">
        <v>62</v>
      </c>
      <c r="B74" s="98" t="s">
        <v>154</v>
      </c>
      <c r="C74" s="99">
        <v>0</v>
      </c>
      <c r="D74" s="100">
        <f t="shared" si="25"/>
        <v>0</v>
      </c>
      <c r="E74" s="100">
        <f t="shared" si="26"/>
        <v>0</v>
      </c>
      <c r="F74" s="109"/>
      <c r="G74" s="109"/>
      <c r="H74" s="88"/>
      <c r="J74" s="88"/>
      <c r="K74" s="89"/>
      <c r="L74" s="89"/>
      <c r="M74" s="102"/>
      <c r="AE74">
        <v>3</v>
      </c>
      <c r="AF74" s="23" t="s">
        <v>33</v>
      </c>
      <c r="AG74">
        <v>0</v>
      </c>
      <c r="AH74" s="111">
        <f t="shared" si="29"/>
        <v>0.94570417982347699</v>
      </c>
      <c r="AI74" s="111">
        <f t="shared" si="30"/>
        <v>9.6299846706091365</v>
      </c>
      <c r="AJ74" s="110">
        <f t="shared" si="31"/>
        <v>98.328038733753303</v>
      </c>
      <c r="AK74" s="110">
        <f t="shared" si="32"/>
        <v>490.51807500283263</v>
      </c>
      <c r="AL74" s="111">
        <f>K5/$AP$49</f>
        <v>1002.1063256896299</v>
      </c>
    </row>
    <row r="75" spans="1:42" ht="15.9" customHeight="1">
      <c r="A75" s="91" t="s">
        <v>61</v>
      </c>
      <c r="B75" s="98">
        <v>5.8940289642226452E-3</v>
      </c>
      <c r="C75" s="99">
        <f t="shared" si="27"/>
        <v>5.8940289642226453</v>
      </c>
      <c r="D75" s="100">
        <f t="shared" si="25"/>
        <v>3.3617697454034054E-3</v>
      </c>
      <c r="E75" s="100">
        <f t="shared" si="26"/>
        <v>2.6714332724558969E-4</v>
      </c>
      <c r="F75" s="109"/>
      <c r="G75" s="109"/>
      <c r="H75" s="88"/>
      <c r="J75" s="88"/>
      <c r="K75" s="89"/>
      <c r="L75" s="89"/>
      <c r="M75" s="102"/>
      <c r="AE75">
        <v>4</v>
      </c>
      <c r="AF75" s="74" t="s">
        <v>85</v>
      </c>
      <c r="AG75">
        <v>0</v>
      </c>
      <c r="AH75" s="111">
        <f t="shared" si="29"/>
        <v>0.9364800036944696</v>
      </c>
      <c r="AI75" s="110">
        <f t="shared" si="30"/>
        <v>9.5360560652201656</v>
      </c>
      <c r="AJ75" s="110">
        <f t="shared" si="31"/>
        <v>97.368970171880932</v>
      </c>
      <c r="AK75" s="111">
        <f t="shared" si="32"/>
        <v>485.7336770750025</v>
      </c>
      <c r="AL75" s="111">
        <f>K42/$AP$52</f>
        <v>992.33201629630685</v>
      </c>
    </row>
    <row r="76" spans="1:42" ht="15.9" customHeight="1">
      <c r="A76" s="91" t="s">
        <v>41</v>
      </c>
      <c r="B76" s="98">
        <v>3.1060910005853072E-2</v>
      </c>
      <c r="C76" s="99">
        <f t="shared" si="27"/>
        <v>31.060910005853071</v>
      </c>
      <c r="D76" s="100">
        <f t="shared" si="25"/>
        <v>1.7716171426406711E-2</v>
      </c>
      <c r="E76" s="100">
        <f t="shared" si="26"/>
        <v>1.4078171139991662E-3</v>
      </c>
      <c r="F76" s="109"/>
      <c r="G76" s="109"/>
      <c r="H76" s="88"/>
      <c r="J76" s="88"/>
      <c r="K76" s="89"/>
      <c r="L76" s="89"/>
      <c r="M76" s="102"/>
      <c r="AE76">
        <v>5</v>
      </c>
      <c r="AF76" s="50" t="s">
        <v>68</v>
      </c>
      <c r="AG76">
        <v>0</v>
      </c>
      <c r="AH76" s="111">
        <f t="shared" si="29"/>
        <v>5.8925426748480527</v>
      </c>
      <c r="AI76" s="110">
        <f t="shared" si="30"/>
        <v>60.003008171422927</v>
      </c>
      <c r="AJ76" s="110">
        <f t="shared" si="31"/>
        <v>612.66744584009723</v>
      </c>
      <c r="AK76" s="111">
        <f t="shared" si="32"/>
        <v>3056.3454739916924</v>
      </c>
      <c r="AL76" s="111">
        <f>K34/$AP$51</f>
        <v>6243.9760919355695</v>
      </c>
    </row>
    <row r="77" spans="1:42" ht="15.9" customHeight="1">
      <c r="A77" s="91" t="s">
        <v>36</v>
      </c>
      <c r="B77" s="104">
        <v>30.291571428159205</v>
      </c>
      <c r="C77" s="99">
        <f t="shared" si="27"/>
        <v>30291.571428159205</v>
      </c>
      <c r="D77" s="100">
        <f t="shared" si="25"/>
        <v>17.277364767979638</v>
      </c>
      <c r="E77" s="100">
        <f t="shared" si="26"/>
        <v>1.3729473044561391</v>
      </c>
      <c r="F77" s="109"/>
      <c r="G77" s="109"/>
      <c r="H77" s="88"/>
      <c r="J77" s="88"/>
      <c r="K77" s="89"/>
      <c r="L77" s="89"/>
      <c r="M77" s="102"/>
      <c r="AE77">
        <v>6</v>
      </c>
      <c r="AF77" s="50" t="s">
        <v>67</v>
      </c>
      <c r="AG77">
        <v>0</v>
      </c>
      <c r="AH77" s="111">
        <f t="shared" si="29"/>
        <v>23.560746400831878</v>
      </c>
      <c r="AI77" s="111">
        <f t="shared" si="30"/>
        <v>239.91606625918803</v>
      </c>
      <c r="AJ77" s="110">
        <f t="shared" si="31"/>
        <v>2449.68990739743</v>
      </c>
      <c r="AK77" s="110">
        <f t="shared" si="32"/>
        <v>12220.493698487375</v>
      </c>
      <c r="AL77" s="111">
        <f>K33/$AP$51</f>
        <v>24965.91800054206</v>
      </c>
      <c r="AM77" t="s">
        <v>153</v>
      </c>
    </row>
    <row r="78" spans="1:42" ht="15.9" customHeight="1">
      <c r="A78" s="91" t="s">
        <v>155</v>
      </c>
      <c r="B78" s="98">
        <v>3.7575520188741934E-3</v>
      </c>
      <c r="C78" s="99">
        <f t="shared" si="27"/>
        <v>3.7575520188741933</v>
      </c>
      <c r="D78" s="100">
        <f t="shared" si="25"/>
        <v>2.143190128604461E-3</v>
      </c>
      <c r="E78" s="100">
        <f t="shared" si="26"/>
        <v>1.7030879127225755E-4</v>
      </c>
      <c r="F78" s="109"/>
      <c r="G78" s="109"/>
      <c r="H78" s="88"/>
      <c r="J78" s="88"/>
      <c r="K78" s="89"/>
      <c r="L78" s="89"/>
      <c r="M78" s="102"/>
      <c r="AE78">
        <v>7</v>
      </c>
      <c r="AF78" s="23" t="s">
        <v>54</v>
      </c>
      <c r="AG78">
        <v>0</v>
      </c>
      <c r="AH78" s="111">
        <f t="shared" si="29"/>
        <v>0.18925433181585929</v>
      </c>
      <c r="AI78" s="110">
        <f t="shared" si="30"/>
        <v>1.9271526478536734</v>
      </c>
      <c r="AJ78" s="110">
        <f t="shared" si="31"/>
        <v>19.67740829145318</v>
      </c>
      <c r="AK78" s="111">
        <f t="shared" si="32"/>
        <v>98.162483056372452</v>
      </c>
      <c r="AL78" s="111">
        <f>K25/$AP$49</f>
        <v>200.5415299234873</v>
      </c>
    </row>
    <row r="79" spans="1:42" ht="15.9" customHeight="1">
      <c r="A79" s="91" t="s">
        <v>52</v>
      </c>
      <c r="B79" s="98" t="s">
        <v>154</v>
      </c>
      <c r="C79" s="99">
        <v>0</v>
      </c>
      <c r="D79" s="100">
        <f t="shared" si="25"/>
        <v>0</v>
      </c>
      <c r="E79" s="100">
        <f t="shared" si="26"/>
        <v>0</v>
      </c>
      <c r="F79" s="109"/>
      <c r="G79" s="109"/>
      <c r="H79" s="88"/>
      <c r="J79" s="88"/>
      <c r="K79" s="89"/>
      <c r="L79" s="89"/>
      <c r="M79" s="102"/>
      <c r="AE79">
        <v>8</v>
      </c>
      <c r="AF79" s="23" t="s">
        <v>45</v>
      </c>
      <c r="AG79">
        <v>0</v>
      </c>
      <c r="AH79" s="111">
        <f t="shared" si="29"/>
        <v>0.18925433181585929</v>
      </c>
      <c r="AI79" s="111">
        <f t="shared" si="30"/>
        <v>1.9271526478536734</v>
      </c>
      <c r="AJ79" s="110">
        <f t="shared" si="31"/>
        <v>19.67740829145318</v>
      </c>
      <c r="AK79" s="110">
        <f t="shared" si="32"/>
        <v>98.162483056372452</v>
      </c>
      <c r="AL79" s="111">
        <f>K16/$AP$49</f>
        <v>200.5415299234873</v>
      </c>
      <c r="AM79" t="s">
        <v>153</v>
      </c>
    </row>
    <row r="80" spans="1:42" ht="15.9" customHeight="1">
      <c r="A80" s="91" t="s">
        <v>47</v>
      </c>
      <c r="B80" s="98">
        <v>2.1813971277269744</v>
      </c>
      <c r="C80" s="99">
        <f t="shared" si="27"/>
        <v>2181.3971277269743</v>
      </c>
      <c r="D80" s="100">
        <f t="shared" si="25"/>
        <v>1.2442006836438435</v>
      </c>
      <c r="E80" s="100">
        <f t="shared" si="26"/>
        <v>9.8870516294080349E-2</v>
      </c>
      <c r="F80" s="109"/>
      <c r="G80" s="109"/>
      <c r="H80" s="88"/>
      <c r="J80" s="88"/>
      <c r="K80" s="89"/>
      <c r="L80" s="89"/>
      <c r="M80" s="102"/>
      <c r="AE80">
        <v>9</v>
      </c>
      <c r="AF80" s="23" t="s">
        <v>43</v>
      </c>
      <c r="AG80">
        <v>0</v>
      </c>
      <c r="AH80" s="111">
        <f t="shared" si="29"/>
        <v>0.94579875969944682</v>
      </c>
      <c r="AI80" s="111">
        <f t="shared" si="30"/>
        <v>9.6309477653856739</v>
      </c>
      <c r="AJ80" s="110">
        <f t="shared" si="31"/>
        <v>98.337872521005394</v>
      </c>
      <c r="AK80" s="110">
        <f t="shared" si="32"/>
        <v>490.56713171600421</v>
      </c>
      <c r="AL80" s="111">
        <f>K14/$AP$49</f>
        <v>1002.2065463442643</v>
      </c>
      <c r="AM80" t="s">
        <v>153</v>
      </c>
    </row>
    <row r="81" spans="1:38" ht="15.9" customHeight="1">
      <c r="A81" s="91" t="s">
        <v>37</v>
      </c>
      <c r="B81" s="98" t="s">
        <v>154</v>
      </c>
      <c r="C81" s="99">
        <v>0</v>
      </c>
      <c r="D81" s="100">
        <f t="shared" si="25"/>
        <v>0</v>
      </c>
      <c r="E81" s="100">
        <f t="shared" si="26"/>
        <v>0</v>
      </c>
      <c r="F81" s="109"/>
      <c r="G81" s="109"/>
      <c r="H81" s="88"/>
      <c r="J81" s="88"/>
      <c r="K81" s="89"/>
      <c r="L81" s="89"/>
      <c r="M81" s="102"/>
      <c r="AE81">
        <v>10</v>
      </c>
      <c r="AF81" s="23" t="s">
        <v>50</v>
      </c>
      <c r="AG81">
        <v>0</v>
      </c>
      <c r="AH81" s="111">
        <f t="shared" si="29"/>
        <v>0.94570417982347699</v>
      </c>
      <c r="AI81" s="110">
        <f t="shared" si="30"/>
        <v>9.6299846706091365</v>
      </c>
      <c r="AJ81" s="110">
        <f t="shared" si="31"/>
        <v>98.328038733753303</v>
      </c>
      <c r="AK81" s="111">
        <f t="shared" si="32"/>
        <v>490.51807500283263</v>
      </c>
      <c r="AL81" s="111">
        <f>K21/$AP$49</f>
        <v>1002.1063256896299</v>
      </c>
    </row>
    <row r="82" spans="1:38" ht="15.9" customHeight="1">
      <c r="A82" s="91" t="s">
        <v>51</v>
      </c>
      <c r="B82" s="98">
        <v>1.5828126024685889</v>
      </c>
      <c r="C82" s="99">
        <f t="shared" si="27"/>
        <v>1582.8126024685889</v>
      </c>
      <c r="D82" s="100">
        <f t="shared" si="25"/>
        <v>0.90278679523318484</v>
      </c>
      <c r="E82" s="100">
        <f t="shared" si="26"/>
        <v>7.174003175016247E-2</v>
      </c>
      <c r="F82" s="109"/>
      <c r="G82" s="109"/>
      <c r="H82" s="88"/>
      <c r="J82" s="88"/>
      <c r="K82" s="89"/>
      <c r="L82" s="89"/>
      <c r="M82" s="102"/>
      <c r="AE82">
        <v>11</v>
      </c>
      <c r="AF82" s="41" t="s">
        <v>60</v>
      </c>
      <c r="AG82" s="112">
        <v>0</v>
      </c>
      <c r="AH82" s="110">
        <f t="shared" si="29"/>
        <v>9.4263729000946539E-2</v>
      </c>
      <c r="AI82" s="111">
        <f t="shared" si="30"/>
        <v>0.95987549240081527</v>
      </c>
      <c r="AJ82" s="111">
        <f t="shared" si="31"/>
        <v>9.8009163902851562</v>
      </c>
      <c r="AK82" s="111">
        <f t="shared" si="32"/>
        <v>48.892733984493631</v>
      </c>
      <c r="AL82" s="111">
        <f>K28/$AP$50</f>
        <v>99.885652543667163</v>
      </c>
    </row>
    <row r="83" spans="1:38" ht="15.9" customHeight="1">
      <c r="A83" s="113" t="s">
        <v>53</v>
      </c>
      <c r="B83" s="114">
        <v>0.42333002288146088</v>
      </c>
      <c r="C83" s="115">
        <f t="shared" si="27"/>
        <v>423.33002288146088</v>
      </c>
      <c r="D83" s="100">
        <f t="shared" si="25"/>
        <v>0.24145420252978383</v>
      </c>
      <c r="E83" s="100">
        <f t="shared" si="26"/>
        <v>1.9187179350826339E-2</v>
      </c>
      <c r="F83" s="109"/>
      <c r="G83" s="109"/>
      <c r="H83" s="88"/>
      <c r="J83" s="88"/>
      <c r="K83" s="89"/>
      <c r="L83" s="89"/>
      <c r="M83" s="102"/>
      <c r="AE83">
        <v>12</v>
      </c>
      <c r="AF83" s="23" t="s">
        <v>36</v>
      </c>
      <c r="AG83">
        <v>0</v>
      </c>
      <c r="AH83" s="111">
        <f t="shared" si="29"/>
        <v>0.18925433181585929</v>
      </c>
      <c r="AI83" s="110">
        <f t="shared" si="30"/>
        <v>1.9271526478536734</v>
      </c>
      <c r="AJ83" s="110">
        <f t="shared" si="31"/>
        <v>19.67740829145318</v>
      </c>
      <c r="AK83" s="111">
        <f t="shared" si="32"/>
        <v>98.162483056372452</v>
      </c>
      <c r="AL83" s="111">
        <f>K7/$AP$49</f>
        <v>200.5415299234873</v>
      </c>
    </row>
    <row r="84" spans="1:38" ht="15.9" customHeight="1">
      <c r="A84" s="88"/>
      <c r="B84" s="88"/>
      <c r="C84" s="88"/>
      <c r="D84" s="88"/>
      <c r="E84" s="88"/>
      <c r="F84" s="88"/>
      <c r="G84" s="88"/>
      <c r="H84" s="88"/>
      <c r="J84" s="88"/>
      <c r="K84" s="89"/>
      <c r="L84" s="89"/>
      <c r="M84" s="102"/>
      <c r="AE84">
        <v>13</v>
      </c>
      <c r="AF84" s="23" t="s">
        <v>156</v>
      </c>
      <c r="AG84">
        <v>0</v>
      </c>
      <c r="AH84" s="110">
        <f t="shared" si="29"/>
        <v>0.18915975193988938</v>
      </c>
      <c r="AI84" s="110">
        <f t="shared" si="30"/>
        <v>1.9261895530771349</v>
      </c>
      <c r="AJ84" s="111">
        <f t="shared" si="31"/>
        <v>19.667574504201081</v>
      </c>
      <c r="AK84" s="111">
        <f>AL84/$AP$55</f>
        <v>98.113426343200842</v>
      </c>
      <c r="AL84" s="111">
        <f>K24/$AP$49</f>
        <v>200.44130926885288</v>
      </c>
    </row>
    <row r="85" spans="1:38" ht="23.4">
      <c r="A85" s="78" t="s">
        <v>157</v>
      </c>
      <c r="B85" s="88"/>
      <c r="C85" s="88"/>
      <c r="D85" s="88"/>
      <c r="E85" s="88"/>
      <c r="F85" s="88"/>
      <c r="G85" s="88"/>
      <c r="H85" s="88"/>
      <c r="J85" s="88"/>
      <c r="K85" s="89"/>
      <c r="L85" s="89"/>
      <c r="M85" s="102"/>
      <c r="AC85" t="s">
        <v>533</v>
      </c>
    </row>
    <row r="86" spans="1:38" ht="15.9" customHeight="1">
      <c r="A86" s="116" t="s">
        <v>158</v>
      </c>
      <c r="B86" s="117">
        <f>SUM(B47:B83,H47:H62)</f>
        <v>350650.3663602561</v>
      </c>
      <c r="C86" s="116" t="s">
        <v>159</v>
      </c>
      <c r="D86" s="88"/>
      <c r="E86" s="88"/>
      <c r="F86" s="88"/>
      <c r="G86" s="88"/>
      <c r="H86" s="88"/>
      <c r="J86" s="88"/>
      <c r="K86" s="89"/>
      <c r="L86" s="89"/>
      <c r="M86" s="102"/>
      <c r="AD86" t="s">
        <v>164</v>
      </c>
      <c r="AE86" s="137" t="s">
        <v>165</v>
      </c>
      <c r="AF86" s="137" t="s">
        <v>12</v>
      </c>
      <c r="AG86" t="s">
        <v>19</v>
      </c>
      <c r="AH86" t="s">
        <v>20</v>
      </c>
      <c r="AI86" t="s">
        <v>21</v>
      </c>
      <c r="AJ86" t="s">
        <v>22</v>
      </c>
      <c r="AK86" t="s">
        <v>23</v>
      </c>
      <c r="AL86" t="s">
        <v>24</v>
      </c>
    </row>
    <row r="87" spans="1:38" ht="15.9" customHeight="1">
      <c r="A87" s="116" t="s">
        <v>160</v>
      </c>
      <c r="B87" s="118">
        <f>B86/200</f>
        <v>1753.2518318012806</v>
      </c>
      <c r="C87" s="116" t="s">
        <v>161</v>
      </c>
      <c r="D87" s="88"/>
      <c r="E87" s="88"/>
      <c r="F87" s="88"/>
      <c r="G87" s="88"/>
      <c r="H87" s="88"/>
      <c r="J87" s="88"/>
      <c r="K87" s="89"/>
      <c r="L87" s="89"/>
      <c r="M87" s="102"/>
      <c r="AC87">
        <v>1</v>
      </c>
      <c r="AD87">
        <v>3</v>
      </c>
      <c r="AE87" s="23">
        <v>7</v>
      </c>
      <c r="AF87" s="23" t="s">
        <v>519</v>
      </c>
      <c r="AG87">
        <v>0</v>
      </c>
      <c r="AH87" s="30">
        <f>AI87/AP61</f>
        <v>0.94542044019556715</v>
      </c>
      <c r="AI87" s="30">
        <f>AJ87/AP59</f>
        <v>9.627095386279521</v>
      </c>
      <c r="AJ87" s="30">
        <f>AL87/AP57</f>
        <v>98.298537371997</v>
      </c>
      <c r="AK87" s="30">
        <f>AL87/AP55</f>
        <v>490.37090486331783</v>
      </c>
      <c r="AL87" s="30">
        <f>K15/AP49</f>
        <v>1001.8056637257266</v>
      </c>
    </row>
    <row r="88" spans="1:38" ht="15.9" customHeight="1">
      <c r="A88" s="116" t="s">
        <v>162</v>
      </c>
      <c r="B88" s="118">
        <f>D55/10000</f>
        <v>12.584142677510599</v>
      </c>
      <c r="C88" s="116" t="s">
        <v>163</v>
      </c>
      <c r="D88" s="88"/>
      <c r="E88" s="88"/>
      <c r="F88" s="88"/>
      <c r="G88" s="88"/>
      <c r="H88" s="88"/>
      <c r="J88" s="88"/>
      <c r="K88" s="89"/>
      <c r="L88" s="89"/>
      <c r="M88" s="102"/>
      <c r="AC88">
        <v>2</v>
      </c>
      <c r="AD88">
        <v>1</v>
      </c>
      <c r="AE88" s="50">
        <v>24</v>
      </c>
      <c r="AF88" s="50" t="s">
        <v>520</v>
      </c>
      <c r="AG88">
        <v>0</v>
      </c>
      <c r="AH88" s="30">
        <f t="shared" ref="AH88:AK88" si="33">AH73</f>
        <v>11.780373200415939</v>
      </c>
      <c r="AI88" s="30">
        <f t="shared" si="33"/>
        <v>119.95803312959401</v>
      </c>
      <c r="AJ88" s="30">
        <f t="shared" si="33"/>
        <v>1224.844953698715</v>
      </c>
      <c r="AK88" s="30">
        <f t="shared" si="33"/>
        <v>6110.2468492436874</v>
      </c>
      <c r="AL88" s="30">
        <f>AL73</f>
        <v>12482.95900027103</v>
      </c>
    </row>
    <row r="89" spans="1:38" ht="15.9" customHeight="1">
      <c r="J89" s="88"/>
      <c r="K89" s="89"/>
      <c r="L89" s="89"/>
      <c r="M89" s="102"/>
      <c r="AC89">
        <v>3</v>
      </c>
      <c r="AD89">
        <v>3</v>
      </c>
      <c r="AE89" s="50">
        <v>24</v>
      </c>
      <c r="AF89" s="50" t="s">
        <v>520</v>
      </c>
      <c r="AG89">
        <v>0</v>
      </c>
      <c r="AH89" s="30">
        <f t="shared" ref="AH89:AK90" si="34">AH88</f>
        <v>11.780373200415939</v>
      </c>
      <c r="AI89" s="30">
        <f t="shared" si="34"/>
        <v>119.95803312959401</v>
      </c>
      <c r="AJ89" s="30">
        <f t="shared" si="34"/>
        <v>1224.844953698715</v>
      </c>
      <c r="AK89" s="30">
        <f t="shared" si="34"/>
        <v>6110.2468492436874</v>
      </c>
      <c r="AL89" s="30">
        <f>AL88</f>
        <v>12482.95900027103</v>
      </c>
    </row>
    <row r="90" spans="1:38" ht="15.9" customHeight="1">
      <c r="J90" s="88"/>
      <c r="K90" s="89"/>
      <c r="L90" s="89"/>
      <c r="M90" s="102"/>
      <c r="AC90">
        <v>4</v>
      </c>
      <c r="AD90">
        <v>3</v>
      </c>
      <c r="AE90" s="50">
        <v>26</v>
      </c>
      <c r="AF90" s="50" t="s">
        <v>520</v>
      </c>
      <c r="AG90">
        <v>0</v>
      </c>
      <c r="AH90" s="30">
        <f t="shared" si="34"/>
        <v>11.780373200415939</v>
      </c>
      <c r="AI90" s="30">
        <f t="shared" si="34"/>
        <v>119.95803312959401</v>
      </c>
      <c r="AJ90" s="30">
        <f t="shared" si="34"/>
        <v>1224.844953698715</v>
      </c>
      <c r="AK90" s="30">
        <f t="shared" si="34"/>
        <v>6110.2468492436874</v>
      </c>
      <c r="AL90" s="30">
        <f>AL89</f>
        <v>12482.95900027103</v>
      </c>
    </row>
    <row r="91" spans="1:38" ht="15.9" customHeight="1">
      <c r="J91" s="88"/>
      <c r="K91" s="89"/>
      <c r="L91" s="89"/>
      <c r="M91" s="102"/>
      <c r="AC91">
        <v>5</v>
      </c>
      <c r="AD91">
        <v>1</v>
      </c>
      <c r="AE91" s="23">
        <v>27</v>
      </c>
      <c r="AF91" s="23" t="s">
        <v>521</v>
      </c>
      <c r="AG91">
        <v>0</v>
      </c>
      <c r="AH91" s="30">
        <f t="shared" ref="AH91:AK91" si="35">AH74</f>
        <v>0.94570417982347699</v>
      </c>
      <c r="AI91" s="30">
        <f t="shared" si="35"/>
        <v>9.6299846706091365</v>
      </c>
      <c r="AJ91" s="30">
        <f t="shared" si="35"/>
        <v>98.328038733753303</v>
      </c>
      <c r="AK91" s="30">
        <f t="shared" si="35"/>
        <v>490.51807500283263</v>
      </c>
      <c r="AL91" s="30">
        <f>AL74</f>
        <v>1002.1063256896299</v>
      </c>
    </row>
    <row r="92" spans="1:38">
      <c r="AC92">
        <v>6</v>
      </c>
      <c r="AD92">
        <v>3</v>
      </c>
      <c r="AE92" s="23">
        <v>27</v>
      </c>
      <c r="AF92" s="23" t="s">
        <v>521</v>
      </c>
      <c r="AG92">
        <v>0</v>
      </c>
      <c r="AH92" s="30">
        <f t="shared" ref="AH92:AK92" si="36">AH91</f>
        <v>0.94570417982347699</v>
      </c>
      <c r="AI92" s="30">
        <f t="shared" si="36"/>
        <v>9.6299846706091365</v>
      </c>
      <c r="AJ92" s="30">
        <f t="shared" si="36"/>
        <v>98.328038733753303</v>
      </c>
      <c r="AK92" s="30">
        <f t="shared" si="36"/>
        <v>490.51807500283263</v>
      </c>
      <c r="AL92" s="30">
        <f>AL91</f>
        <v>1002.1063256896299</v>
      </c>
    </row>
    <row r="93" spans="1:38">
      <c r="AC93">
        <v>7</v>
      </c>
      <c r="AD93">
        <v>2</v>
      </c>
      <c r="AE93" s="74">
        <v>28</v>
      </c>
      <c r="AF93" s="74" t="s">
        <v>522</v>
      </c>
      <c r="AG93">
        <v>0</v>
      </c>
      <c r="AH93" s="30">
        <f t="shared" ref="AH93:AK93" si="37">AH75</f>
        <v>0.9364800036944696</v>
      </c>
      <c r="AI93" s="30">
        <f t="shared" si="37"/>
        <v>9.5360560652201656</v>
      </c>
      <c r="AJ93" s="30">
        <f t="shared" si="37"/>
        <v>97.368970171880932</v>
      </c>
      <c r="AK93" s="30">
        <f t="shared" si="37"/>
        <v>485.7336770750025</v>
      </c>
      <c r="AL93" s="30">
        <f>AL75</f>
        <v>992.33201629630685</v>
      </c>
    </row>
    <row r="94" spans="1:38">
      <c r="AC94">
        <v>8</v>
      </c>
      <c r="AD94">
        <v>1</v>
      </c>
      <c r="AE94" s="50">
        <v>39</v>
      </c>
      <c r="AF94" s="50" t="s">
        <v>523</v>
      </c>
      <c r="AG94">
        <v>0</v>
      </c>
      <c r="AH94" s="30">
        <f t="shared" ref="AH94:AK94" si="38">AH76</f>
        <v>5.8925426748480527</v>
      </c>
      <c r="AI94" s="30">
        <f t="shared" si="38"/>
        <v>60.003008171422927</v>
      </c>
      <c r="AJ94" s="30">
        <f t="shared" si="38"/>
        <v>612.66744584009723</v>
      </c>
      <c r="AK94" s="30">
        <f t="shared" si="38"/>
        <v>3056.3454739916924</v>
      </c>
      <c r="AL94" s="30">
        <f>AL76</f>
        <v>6243.9760919355695</v>
      </c>
    </row>
    <row r="95" spans="1:38">
      <c r="AC95">
        <v>9</v>
      </c>
      <c r="AD95">
        <v>3</v>
      </c>
      <c r="AE95" s="50">
        <v>39</v>
      </c>
      <c r="AF95" s="50" t="s">
        <v>523</v>
      </c>
      <c r="AG95">
        <v>0</v>
      </c>
      <c r="AH95" s="30">
        <f t="shared" ref="AH95:AK95" si="39">AH94</f>
        <v>5.8925426748480527</v>
      </c>
      <c r="AI95" s="30">
        <f t="shared" si="39"/>
        <v>60.003008171422927</v>
      </c>
      <c r="AJ95" s="30">
        <f t="shared" si="39"/>
        <v>612.66744584009723</v>
      </c>
      <c r="AK95" s="30">
        <f t="shared" si="39"/>
        <v>3056.3454739916924</v>
      </c>
      <c r="AL95" s="30">
        <f>AL94</f>
        <v>6243.9760919355695</v>
      </c>
    </row>
    <row r="96" spans="1:38">
      <c r="AC96">
        <v>10</v>
      </c>
      <c r="AD96">
        <v>2</v>
      </c>
      <c r="AE96" s="50">
        <v>40</v>
      </c>
      <c r="AF96" s="50" t="s">
        <v>524</v>
      </c>
      <c r="AG96">
        <v>0</v>
      </c>
      <c r="AH96" s="30">
        <f t="shared" ref="AH96:AK96" si="40">AH77</f>
        <v>23.560746400831878</v>
      </c>
      <c r="AI96" s="30">
        <f t="shared" si="40"/>
        <v>239.91606625918803</v>
      </c>
      <c r="AJ96" s="30">
        <f t="shared" si="40"/>
        <v>2449.68990739743</v>
      </c>
      <c r="AK96" s="30">
        <f t="shared" si="40"/>
        <v>12220.493698487375</v>
      </c>
      <c r="AL96" s="30">
        <f>AL77</f>
        <v>24965.91800054206</v>
      </c>
    </row>
    <row r="97" spans="29:38">
      <c r="AC97">
        <v>11</v>
      </c>
      <c r="AD97">
        <v>1</v>
      </c>
      <c r="AE97" s="50">
        <v>43</v>
      </c>
      <c r="AF97" s="50" t="s">
        <v>524</v>
      </c>
      <c r="AG97">
        <v>0</v>
      </c>
      <c r="AH97" s="30">
        <f t="shared" ref="AH97:AK100" si="41">AH96</f>
        <v>23.560746400831878</v>
      </c>
      <c r="AI97" s="30">
        <f t="shared" si="41"/>
        <v>239.91606625918803</v>
      </c>
      <c r="AJ97" s="30">
        <f t="shared" si="41"/>
        <v>2449.68990739743</v>
      </c>
      <c r="AK97" s="30">
        <f t="shared" si="41"/>
        <v>12220.493698487375</v>
      </c>
      <c r="AL97" s="30">
        <f>AL96</f>
        <v>24965.91800054206</v>
      </c>
    </row>
    <row r="98" spans="29:38">
      <c r="AC98">
        <v>12</v>
      </c>
      <c r="AD98">
        <v>3</v>
      </c>
      <c r="AE98" s="50">
        <v>43</v>
      </c>
      <c r="AF98" s="50" t="s">
        <v>524</v>
      </c>
      <c r="AG98">
        <v>0</v>
      </c>
      <c r="AH98" s="30">
        <f t="shared" si="41"/>
        <v>23.560746400831878</v>
      </c>
      <c r="AI98" s="30">
        <f t="shared" si="41"/>
        <v>239.91606625918803</v>
      </c>
      <c r="AJ98" s="30">
        <f t="shared" si="41"/>
        <v>2449.68990739743</v>
      </c>
      <c r="AK98" s="30">
        <f t="shared" si="41"/>
        <v>12220.493698487375</v>
      </c>
      <c r="AL98" s="30">
        <f t="shared" ref="AL98:AL100" si="42">AL97</f>
        <v>24965.91800054206</v>
      </c>
    </row>
    <row r="99" spans="29:38">
      <c r="AC99">
        <v>13</v>
      </c>
      <c r="AD99">
        <v>1</v>
      </c>
      <c r="AE99" s="50">
        <v>44</v>
      </c>
      <c r="AF99" s="50" t="s">
        <v>524</v>
      </c>
      <c r="AG99">
        <v>0</v>
      </c>
      <c r="AH99" s="30">
        <f t="shared" si="41"/>
        <v>23.560746400831878</v>
      </c>
      <c r="AI99" s="30">
        <f t="shared" si="41"/>
        <v>239.91606625918803</v>
      </c>
      <c r="AJ99" s="30">
        <f t="shared" si="41"/>
        <v>2449.68990739743</v>
      </c>
      <c r="AK99" s="30">
        <f t="shared" si="41"/>
        <v>12220.493698487375</v>
      </c>
      <c r="AL99" s="30">
        <f t="shared" si="42"/>
        <v>24965.91800054206</v>
      </c>
    </row>
    <row r="100" spans="29:38">
      <c r="AC100">
        <v>14</v>
      </c>
      <c r="AD100">
        <v>3</v>
      </c>
      <c r="AE100" s="50">
        <v>44</v>
      </c>
      <c r="AF100" s="50" t="s">
        <v>524</v>
      </c>
      <c r="AG100">
        <v>0</v>
      </c>
      <c r="AH100" s="30">
        <f t="shared" si="41"/>
        <v>23.560746400831878</v>
      </c>
      <c r="AI100" s="30">
        <f t="shared" si="41"/>
        <v>239.91606625918803</v>
      </c>
      <c r="AJ100" s="30">
        <f t="shared" si="41"/>
        <v>2449.68990739743</v>
      </c>
      <c r="AK100" s="30">
        <f t="shared" si="41"/>
        <v>12220.493698487375</v>
      </c>
      <c r="AL100" s="30">
        <f t="shared" si="42"/>
        <v>24965.91800054206</v>
      </c>
    </row>
    <row r="101" spans="29:38">
      <c r="AC101">
        <v>15</v>
      </c>
      <c r="AD101">
        <v>1</v>
      </c>
      <c r="AE101" s="23">
        <v>51</v>
      </c>
      <c r="AF101" s="23" t="s">
        <v>525</v>
      </c>
      <c r="AG101">
        <v>0</v>
      </c>
      <c r="AH101" s="30">
        <f t="shared" ref="AH101:AK101" si="43">AH78</f>
        <v>0.18925433181585929</v>
      </c>
      <c r="AI101" s="30">
        <f t="shared" si="43"/>
        <v>1.9271526478536734</v>
      </c>
      <c r="AJ101" s="30">
        <f t="shared" si="43"/>
        <v>19.67740829145318</v>
      </c>
      <c r="AK101" s="30">
        <f t="shared" si="43"/>
        <v>98.162483056372452</v>
      </c>
      <c r="AL101" s="30">
        <f>AL78</f>
        <v>200.5415299234873</v>
      </c>
    </row>
    <row r="102" spans="29:38">
      <c r="AC102">
        <v>16</v>
      </c>
      <c r="AD102">
        <v>3</v>
      </c>
      <c r="AE102" s="23">
        <v>51</v>
      </c>
      <c r="AF102" s="23" t="s">
        <v>525</v>
      </c>
      <c r="AG102">
        <v>0</v>
      </c>
      <c r="AH102" s="30">
        <f t="shared" ref="AH102:AK102" si="44">AH101</f>
        <v>0.18925433181585929</v>
      </c>
      <c r="AI102" s="30">
        <f t="shared" si="44"/>
        <v>1.9271526478536734</v>
      </c>
      <c r="AJ102" s="30">
        <f t="shared" si="44"/>
        <v>19.67740829145318</v>
      </c>
      <c r="AK102" s="30">
        <f t="shared" si="44"/>
        <v>98.162483056372452</v>
      </c>
      <c r="AL102" s="30">
        <f>AL101</f>
        <v>200.5415299234873</v>
      </c>
    </row>
    <row r="103" spans="29:38">
      <c r="AC103">
        <v>17</v>
      </c>
      <c r="AD103">
        <v>3</v>
      </c>
      <c r="AE103" s="23">
        <v>55</v>
      </c>
      <c r="AF103" s="23" t="s">
        <v>526</v>
      </c>
      <c r="AG103">
        <v>0</v>
      </c>
      <c r="AH103" s="30">
        <f t="shared" ref="AH103:AK103" si="45">AH79</f>
        <v>0.18925433181585929</v>
      </c>
      <c r="AI103" s="30">
        <f t="shared" si="45"/>
        <v>1.9271526478536734</v>
      </c>
      <c r="AJ103" s="30">
        <f t="shared" si="45"/>
        <v>19.67740829145318</v>
      </c>
      <c r="AK103" s="30">
        <f t="shared" si="45"/>
        <v>98.162483056372452</v>
      </c>
      <c r="AL103" s="30">
        <f>AL79</f>
        <v>200.5415299234873</v>
      </c>
    </row>
    <row r="104" spans="29:38">
      <c r="AC104">
        <v>18</v>
      </c>
      <c r="AD104">
        <v>2</v>
      </c>
      <c r="AE104" s="23">
        <v>56</v>
      </c>
      <c r="AF104" s="23" t="s">
        <v>527</v>
      </c>
      <c r="AG104">
        <v>0</v>
      </c>
      <c r="AH104" s="30">
        <f t="shared" ref="AH104:AK104" si="46">AH80</f>
        <v>0.94579875969944682</v>
      </c>
      <c r="AI104" s="30">
        <f t="shared" si="46"/>
        <v>9.6309477653856739</v>
      </c>
      <c r="AJ104" s="30">
        <f t="shared" si="46"/>
        <v>98.337872521005394</v>
      </c>
      <c r="AK104" s="30">
        <f t="shared" si="46"/>
        <v>490.56713171600421</v>
      </c>
      <c r="AL104" s="30">
        <f>AL80</f>
        <v>1002.2065463442643</v>
      </c>
    </row>
    <row r="105" spans="29:38">
      <c r="AC105">
        <v>19</v>
      </c>
      <c r="AD105">
        <v>3</v>
      </c>
      <c r="AE105" s="23">
        <v>88</v>
      </c>
      <c r="AF105" s="23" t="s">
        <v>528</v>
      </c>
      <c r="AG105">
        <v>0</v>
      </c>
      <c r="AH105" s="30">
        <f t="shared" ref="AH105:AK105" si="47">AH81</f>
        <v>0.94570417982347699</v>
      </c>
      <c r="AI105" s="30">
        <f t="shared" si="47"/>
        <v>9.6299846706091365</v>
      </c>
      <c r="AJ105" s="30">
        <f t="shared" si="47"/>
        <v>98.328038733753303</v>
      </c>
      <c r="AK105" s="30">
        <f t="shared" si="47"/>
        <v>490.51807500283263</v>
      </c>
      <c r="AL105" s="30">
        <f>AL81</f>
        <v>1002.1063256896299</v>
      </c>
    </row>
    <row r="106" spans="29:38">
      <c r="AC106">
        <v>20</v>
      </c>
      <c r="AD106">
        <v>3</v>
      </c>
      <c r="AE106" s="41">
        <v>95</v>
      </c>
      <c r="AF106" s="41" t="s">
        <v>529</v>
      </c>
      <c r="AG106">
        <v>0</v>
      </c>
      <c r="AH106" s="30">
        <f t="shared" ref="AH106:AK106" si="48">AH82</f>
        <v>9.4263729000946539E-2</v>
      </c>
      <c r="AI106" s="30">
        <f t="shared" si="48"/>
        <v>0.95987549240081527</v>
      </c>
      <c r="AJ106" s="30">
        <f t="shared" si="48"/>
        <v>9.8009163902851562</v>
      </c>
      <c r="AK106" s="30">
        <f t="shared" si="48"/>
        <v>48.892733984493631</v>
      </c>
      <c r="AL106" s="30">
        <f>AL82</f>
        <v>99.885652543667163</v>
      </c>
    </row>
    <row r="107" spans="29:38">
      <c r="AC107">
        <v>21</v>
      </c>
      <c r="AD107">
        <v>3</v>
      </c>
      <c r="AE107" s="23">
        <v>137</v>
      </c>
      <c r="AF107" s="23" t="s">
        <v>530</v>
      </c>
      <c r="AG107">
        <v>0</v>
      </c>
      <c r="AH107" s="30">
        <f t="shared" ref="AH107:AK107" si="49">AH83</f>
        <v>0.18925433181585929</v>
      </c>
      <c r="AI107" s="30">
        <f t="shared" si="49"/>
        <v>1.9271526478536734</v>
      </c>
      <c r="AJ107" s="30">
        <f t="shared" si="49"/>
        <v>19.67740829145318</v>
      </c>
      <c r="AK107" s="30">
        <f t="shared" si="49"/>
        <v>98.162483056372452</v>
      </c>
      <c r="AL107" s="30">
        <f>AL83</f>
        <v>200.5415299234873</v>
      </c>
    </row>
    <row r="108" spans="29:38">
      <c r="AC108">
        <v>22</v>
      </c>
      <c r="AD108">
        <v>3</v>
      </c>
      <c r="AE108" s="23">
        <v>232</v>
      </c>
      <c r="AF108" s="23" t="s">
        <v>531</v>
      </c>
      <c r="AG108">
        <v>0</v>
      </c>
      <c r="AH108" s="30">
        <f>AI108/AP61</f>
        <v>0.18934891169182924</v>
      </c>
      <c r="AI108" s="30">
        <f>AJ108/AP59</f>
        <v>1.9281157426302118</v>
      </c>
      <c r="AJ108" s="30">
        <f>AL108/AP57</f>
        <v>19.687242078705278</v>
      </c>
      <c r="AK108" s="30">
        <f>AL108/AP55</f>
        <v>98.211539769544032</v>
      </c>
      <c r="AL108" s="30">
        <f>K22/AP49</f>
        <v>200.6417505781217</v>
      </c>
    </row>
    <row r="109" spans="29:38">
      <c r="AC109">
        <v>23</v>
      </c>
      <c r="AD109">
        <v>3</v>
      </c>
      <c r="AE109" s="23">
        <v>238</v>
      </c>
      <c r="AF109" s="23" t="s">
        <v>532</v>
      </c>
      <c r="AG109">
        <v>0</v>
      </c>
      <c r="AH109" s="30">
        <f t="shared" ref="AH109:AK109" si="50">AH84</f>
        <v>0.18915975193988938</v>
      </c>
      <c r="AI109" s="30">
        <f t="shared" si="50"/>
        <v>1.9261895530771349</v>
      </c>
      <c r="AJ109" s="30">
        <f t="shared" si="50"/>
        <v>19.667574504201081</v>
      </c>
      <c r="AK109" s="30">
        <f t="shared" si="50"/>
        <v>98.113426343200842</v>
      </c>
      <c r="AL109" s="30">
        <f>AL84</f>
        <v>200.44130926885288</v>
      </c>
    </row>
  </sheetData>
  <mergeCells count="8">
    <mergeCell ref="D44:E44"/>
    <mergeCell ref="AG49:AG53"/>
    <mergeCell ref="AE64:AP69"/>
    <mergeCell ref="N1:O1"/>
    <mergeCell ref="Q1:AC1"/>
    <mergeCell ref="AF3:AG32"/>
    <mergeCell ref="AI38:AP40"/>
    <mergeCell ref="M41:P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1"/>
  <sheetViews>
    <sheetView topLeftCell="A19" workbookViewId="0">
      <selection activeCell="L30" sqref="L30"/>
    </sheetView>
  </sheetViews>
  <sheetFormatPr defaultColWidth="8.8984375" defaultRowHeight="15.6"/>
  <cols>
    <col min="13" max="13" width="12" bestFit="1" customWidth="1"/>
    <col min="14" max="15" width="9.3984375" bestFit="1" customWidth="1"/>
    <col min="16" max="16" width="12" bestFit="1" customWidth="1"/>
    <col min="22" max="22" width="11.8984375" bestFit="1" customWidth="1"/>
  </cols>
  <sheetData>
    <row r="1" spans="1:26">
      <c r="A1" t="s">
        <v>352</v>
      </c>
      <c r="M1" s="20"/>
      <c r="N1" s="127" t="s">
        <v>353</v>
      </c>
      <c r="O1" s="127" t="s">
        <v>354</v>
      </c>
      <c r="P1" s="127" t="s">
        <v>355</v>
      </c>
      <c r="S1" s="138" t="s">
        <v>384</v>
      </c>
      <c r="T1" s="138" t="s">
        <v>385</v>
      </c>
      <c r="U1" s="138" t="s">
        <v>386</v>
      </c>
      <c r="V1" s="138" t="s">
        <v>448</v>
      </c>
      <c r="W1" s="138" t="s">
        <v>387</v>
      </c>
      <c r="X1" s="138" t="s">
        <v>388</v>
      </c>
      <c r="Y1" s="138" t="s">
        <v>389</v>
      </c>
      <c r="Z1" s="138" t="s">
        <v>390</v>
      </c>
    </row>
    <row r="2" spans="1:26">
      <c r="A2" t="s">
        <v>344</v>
      </c>
      <c r="B2" t="s">
        <v>165</v>
      </c>
      <c r="C2" t="s">
        <v>12</v>
      </c>
      <c r="D2" s="125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M2" t="s">
        <v>356</v>
      </c>
      <c r="N2" s="128" t="s">
        <v>203</v>
      </c>
      <c r="O2" s="129" t="s">
        <v>207</v>
      </c>
      <c r="P2" s="130" t="s">
        <v>199</v>
      </c>
      <c r="S2" s="138">
        <v>1</v>
      </c>
      <c r="T2" s="138" t="s">
        <v>391</v>
      </c>
      <c r="U2" s="138" t="s">
        <v>392</v>
      </c>
      <c r="V2" s="138" t="str">
        <f>CONCATENATE(T2,": ",U2)</f>
        <v>M2-a: Noonday</v>
      </c>
      <c r="W2" s="138" t="s">
        <v>393</v>
      </c>
      <c r="X2" s="138">
        <v>2.9899999999999999E-2</v>
      </c>
      <c r="Y2" s="138" t="s">
        <v>394</v>
      </c>
      <c r="Z2" s="139"/>
    </row>
    <row r="3" spans="1:26">
      <c r="A3">
        <v>3</v>
      </c>
      <c r="B3">
        <v>7</v>
      </c>
      <c r="C3" t="s">
        <v>44</v>
      </c>
      <c r="D3" s="125">
        <v>0.99980000000000002</v>
      </c>
      <c r="E3" s="124">
        <v>1.0630000000000001E-2</v>
      </c>
      <c r="F3" s="124">
        <v>1.7479999999999999E-4</v>
      </c>
      <c r="G3">
        <v>0</v>
      </c>
      <c r="H3" s="124">
        <v>4.2969999999999996E-3</v>
      </c>
      <c r="I3" s="124">
        <v>1.6449999999999999E-2</v>
      </c>
      <c r="J3" t="s">
        <v>111</v>
      </c>
      <c r="M3" s="131" t="s">
        <v>357</v>
      </c>
      <c r="N3" s="132">
        <v>49.734822972129166</v>
      </c>
      <c r="O3" s="132">
        <v>53.16818285253126</v>
      </c>
      <c r="P3" s="132">
        <v>1.629854639583191</v>
      </c>
      <c r="S3" s="138">
        <v>2</v>
      </c>
      <c r="T3" s="138" t="s">
        <v>395</v>
      </c>
      <c r="U3" s="138" t="s">
        <v>396</v>
      </c>
      <c r="V3" s="138" t="str">
        <f t="shared" ref="V3:V20" si="0">CONCATENATE(T3,": ",U3)</f>
        <v>M1-a: Keilberg</v>
      </c>
      <c r="W3" s="138" t="s">
        <v>397</v>
      </c>
      <c r="X3" s="138" t="s">
        <v>398</v>
      </c>
      <c r="Y3" s="138" t="s">
        <v>394</v>
      </c>
      <c r="Z3" s="139"/>
    </row>
    <row r="4" spans="1:26">
      <c r="A4">
        <v>1</v>
      </c>
      <c r="B4">
        <v>24</v>
      </c>
      <c r="C4" t="s">
        <v>69</v>
      </c>
      <c r="D4" s="125">
        <v>0.99990000000000001</v>
      </c>
      <c r="E4" s="124">
        <v>5.4070000000000003E-3</v>
      </c>
      <c r="F4" s="124">
        <v>1.8190000000000001E-3</v>
      </c>
      <c r="G4">
        <v>0</v>
      </c>
      <c r="H4" s="124">
        <v>0.1414</v>
      </c>
      <c r="I4" s="124">
        <v>0.33629999999999999</v>
      </c>
      <c r="J4" t="s">
        <v>111</v>
      </c>
      <c r="M4" s="133" t="s">
        <v>358</v>
      </c>
      <c r="N4" s="132">
        <v>616.7358866601835</v>
      </c>
      <c r="O4" s="132">
        <v>661.84230171904323</v>
      </c>
      <c r="P4" s="132">
        <v>732.30479104599794</v>
      </c>
      <c r="S4" s="138">
        <v>3</v>
      </c>
      <c r="T4" s="138" t="s">
        <v>399</v>
      </c>
      <c r="U4" s="138" t="s">
        <v>396</v>
      </c>
      <c r="V4" s="138" t="str">
        <f t="shared" si="0"/>
        <v>M3-a: Keilberg</v>
      </c>
      <c r="W4" s="138" t="s">
        <v>400</v>
      </c>
      <c r="X4" s="138">
        <v>5.1999999999999998E-2</v>
      </c>
      <c r="Y4" s="138" t="s">
        <v>394</v>
      </c>
      <c r="Z4" s="139"/>
    </row>
    <row r="5" spans="1:26">
      <c r="A5">
        <v>3</v>
      </c>
      <c r="B5">
        <v>24</v>
      </c>
      <c r="C5" t="s">
        <v>69</v>
      </c>
      <c r="D5" s="125">
        <v>0.99970000000000003</v>
      </c>
      <c r="E5" s="124">
        <v>6.0060000000000001E-3</v>
      </c>
      <c r="F5" s="124">
        <v>9.1839999999999999E-4</v>
      </c>
      <c r="G5">
        <v>0</v>
      </c>
      <c r="H5" s="124">
        <v>9.5589999999999998E-3</v>
      </c>
      <c r="I5" s="124">
        <v>0.15290000000000001</v>
      </c>
      <c r="J5" t="s">
        <v>111</v>
      </c>
      <c r="M5" s="133" t="s">
        <v>359</v>
      </c>
      <c r="N5" s="132">
        <v>616.7358866601835</v>
      </c>
      <c r="O5" s="132">
        <v>661.84230171904323</v>
      </c>
      <c r="P5" s="132">
        <v>732.30479104599794</v>
      </c>
      <c r="S5" s="138">
        <v>4</v>
      </c>
      <c r="T5" s="138" t="s">
        <v>401</v>
      </c>
      <c r="U5" s="138" t="s">
        <v>402</v>
      </c>
      <c r="V5" s="138" t="str">
        <f t="shared" si="0"/>
        <v>AH WTH 1.2d-a: Beck Spring</v>
      </c>
      <c r="W5" s="138" t="s">
        <v>403</v>
      </c>
      <c r="X5" s="140">
        <v>4.2900000000000001E-2</v>
      </c>
      <c r="Y5" s="138" t="s">
        <v>394</v>
      </c>
      <c r="Z5" s="139"/>
    </row>
    <row r="6" spans="1:26">
      <c r="A6">
        <v>3</v>
      </c>
      <c r="B6">
        <v>26</v>
      </c>
      <c r="C6" t="s">
        <v>69</v>
      </c>
      <c r="D6" s="125">
        <v>0.99980000000000002</v>
      </c>
      <c r="E6" s="124">
        <v>8.9610000000000004E-4</v>
      </c>
      <c r="F6" s="124">
        <v>3.9760000000000002E-4</v>
      </c>
      <c r="G6">
        <v>0</v>
      </c>
      <c r="H6" s="124">
        <v>4.3299999999999998E-2</v>
      </c>
      <c r="I6" s="124">
        <v>0.44369999999999998</v>
      </c>
      <c r="J6" t="s">
        <v>111</v>
      </c>
      <c r="M6" s="133" t="s">
        <v>360</v>
      </c>
      <c r="N6" s="132">
        <v>616.7358866601835</v>
      </c>
      <c r="O6" s="132">
        <v>661.84230171904323</v>
      </c>
      <c r="P6" s="132">
        <v>732.30479104599794</v>
      </c>
      <c r="S6" s="138">
        <v>5</v>
      </c>
      <c r="T6" s="138" t="s">
        <v>404</v>
      </c>
      <c r="U6" s="139"/>
      <c r="V6" s="138" t="str">
        <f t="shared" si="0"/>
        <v xml:space="preserve">S2-a: </v>
      </c>
      <c r="W6" s="138" t="s">
        <v>405</v>
      </c>
      <c r="X6" s="138">
        <v>7.4800000000000005E-2</v>
      </c>
      <c r="Y6" s="138" t="s">
        <v>394</v>
      </c>
      <c r="Z6" s="139"/>
    </row>
    <row r="7" spans="1:26">
      <c r="A7">
        <v>1</v>
      </c>
      <c r="B7">
        <v>27</v>
      </c>
      <c r="C7" t="s">
        <v>33</v>
      </c>
      <c r="D7" s="125">
        <v>0.99990000000000001</v>
      </c>
      <c r="E7" s="124">
        <v>1.193E-3</v>
      </c>
      <c r="F7" s="124">
        <v>8.8139999999999996E-4</v>
      </c>
      <c r="G7">
        <v>0</v>
      </c>
      <c r="H7" s="124">
        <v>0.88900000000000001</v>
      </c>
      <c r="I7" s="124">
        <v>0.73880000000000001</v>
      </c>
      <c r="J7" t="s">
        <v>111</v>
      </c>
      <c r="M7" s="131" t="s">
        <v>361</v>
      </c>
      <c r="N7" s="132">
        <v>49.605512432401618</v>
      </c>
      <c r="O7" s="132">
        <v>53.184138093959447</v>
      </c>
      <c r="P7" s="132">
        <v>13.144939769513622</v>
      </c>
      <c r="S7" s="138">
        <v>6</v>
      </c>
      <c r="T7" s="138" t="s">
        <v>406</v>
      </c>
      <c r="U7" s="138" t="s">
        <v>407</v>
      </c>
      <c r="V7" s="138" t="str">
        <f t="shared" si="0"/>
        <v>M4-a: Scout Mtn.</v>
      </c>
      <c r="W7" s="138" t="s">
        <v>408</v>
      </c>
      <c r="X7" s="138">
        <v>3.8800000000000001E-2</v>
      </c>
      <c r="Y7" s="138" t="s">
        <v>394</v>
      </c>
      <c r="Z7" s="139"/>
    </row>
    <row r="8" spans="1:26">
      <c r="A8">
        <v>3</v>
      </c>
      <c r="B8">
        <v>27</v>
      </c>
      <c r="C8" t="s">
        <v>33</v>
      </c>
      <c r="D8" s="125">
        <v>0.99980000000000002</v>
      </c>
      <c r="E8" s="124">
        <v>7.8040000000000002E-3</v>
      </c>
      <c r="F8" s="124">
        <v>3.3990000000000001E-3</v>
      </c>
      <c r="G8">
        <v>0</v>
      </c>
      <c r="H8" s="124">
        <v>4.3490000000000001E-2</v>
      </c>
      <c r="I8" s="124">
        <v>0.4355</v>
      </c>
      <c r="J8" t="s">
        <v>111</v>
      </c>
      <c r="M8" s="131" t="s">
        <v>362</v>
      </c>
      <c r="N8" s="132">
        <v>49.605512432401618</v>
      </c>
      <c r="O8" s="132">
        <v>53.184138093959447</v>
      </c>
      <c r="P8" s="132">
        <v>13.144939769513622</v>
      </c>
      <c r="S8" s="138">
        <v>7</v>
      </c>
      <c r="T8" s="138" t="s">
        <v>409</v>
      </c>
      <c r="U8" s="138" t="s">
        <v>410</v>
      </c>
      <c r="V8" s="138" t="str">
        <f t="shared" si="0"/>
        <v>S5-a: Rastof</v>
      </c>
      <c r="W8" s="138" t="s">
        <v>411</v>
      </c>
      <c r="X8" s="138">
        <v>2.64E-2</v>
      </c>
      <c r="Y8" s="140" t="s">
        <v>412</v>
      </c>
      <c r="Z8" s="141" t="s">
        <v>413</v>
      </c>
    </row>
    <row r="9" spans="1:26">
      <c r="A9">
        <v>2</v>
      </c>
      <c r="B9">
        <v>28</v>
      </c>
      <c r="C9" t="s">
        <v>85</v>
      </c>
      <c r="D9" s="125">
        <v>0.99990000000000001</v>
      </c>
      <c r="E9" s="124">
        <v>8.5939999999999996E-4</v>
      </c>
      <c r="F9" s="124">
        <v>2.6979999999999999E-3</v>
      </c>
      <c r="G9">
        <v>0</v>
      </c>
      <c r="H9">
        <v>3.6150000000000002</v>
      </c>
      <c r="I9">
        <v>3.14</v>
      </c>
      <c r="J9" t="s">
        <v>111</v>
      </c>
      <c r="M9" s="134" t="s">
        <v>363</v>
      </c>
      <c r="N9" s="132">
        <v>493.84546260684243</v>
      </c>
      <c r="O9" s="132">
        <v>530.32006845681178</v>
      </c>
      <c r="P9" s="132" t="s">
        <v>364</v>
      </c>
      <c r="S9" s="138">
        <v>8</v>
      </c>
      <c r="T9" s="138" t="s">
        <v>414</v>
      </c>
      <c r="U9" s="138" t="s">
        <v>410</v>
      </c>
      <c r="V9" s="138" t="str">
        <f t="shared" si="0"/>
        <v>S5-b: Rastof</v>
      </c>
      <c r="W9" s="138" t="s">
        <v>415</v>
      </c>
      <c r="X9" s="138">
        <v>3.15E-2</v>
      </c>
      <c r="Y9" s="138" t="s">
        <v>416</v>
      </c>
      <c r="Z9" s="138" t="s">
        <v>417</v>
      </c>
    </row>
    <row r="10" spans="1:26">
      <c r="A10">
        <v>1</v>
      </c>
      <c r="B10">
        <v>39</v>
      </c>
      <c r="C10" t="s">
        <v>68</v>
      </c>
      <c r="D10" s="125">
        <v>0.99990000000000001</v>
      </c>
      <c r="E10" s="124">
        <v>1.8439999999999999E-3</v>
      </c>
      <c r="F10" s="124">
        <v>4.0039999999999999E-2</v>
      </c>
      <c r="G10">
        <v>0</v>
      </c>
      <c r="H10">
        <v>1.8169999999999999</v>
      </c>
      <c r="I10">
        <v>21.71</v>
      </c>
      <c r="J10" t="s">
        <v>111</v>
      </c>
      <c r="M10" s="133" t="s">
        <v>365</v>
      </c>
      <c r="N10" s="132">
        <v>309.29286217631284</v>
      </c>
      <c r="O10" s="132">
        <v>330.85497986354898</v>
      </c>
      <c r="P10" s="132">
        <v>189.86480267983572</v>
      </c>
      <c r="S10" s="138">
        <v>9</v>
      </c>
      <c r="T10" s="138" t="s">
        <v>418</v>
      </c>
      <c r="U10" s="138" t="s">
        <v>410</v>
      </c>
      <c r="V10" s="138" t="str">
        <f t="shared" si="0"/>
        <v>S5-c: Rastof</v>
      </c>
      <c r="W10" s="138" t="s">
        <v>419</v>
      </c>
      <c r="X10" s="138">
        <v>2.6100000000000002E-2</v>
      </c>
      <c r="Y10" s="138" t="s">
        <v>416</v>
      </c>
      <c r="Z10" s="138" t="s">
        <v>420</v>
      </c>
    </row>
    <row r="11" spans="1:26">
      <c r="A11">
        <v>3</v>
      </c>
      <c r="B11">
        <v>39</v>
      </c>
      <c r="C11" t="s">
        <v>68</v>
      </c>
      <c r="D11" s="125">
        <v>0.99980000000000002</v>
      </c>
      <c r="E11" s="124">
        <v>8.1600000000000006E-3</v>
      </c>
      <c r="F11" s="124">
        <v>0.60119999999999996</v>
      </c>
      <c r="G11">
        <v>0</v>
      </c>
      <c r="H11">
        <v>21.3</v>
      </c>
      <c r="I11">
        <v>73.680000000000007</v>
      </c>
      <c r="J11" t="s">
        <v>111</v>
      </c>
      <c r="M11" s="133" t="s">
        <v>366</v>
      </c>
      <c r="N11" s="132">
        <v>309.29286217631284</v>
      </c>
      <c r="O11" s="132">
        <v>330.85497986354898</v>
      </c>
      <c r="P11" s="132">
        <v>189.86480267983572</v>
      </c>
      <c r="S11" s="138">
        <v>10</v>
      </c>
      <c r="T11" s="138" t="s">
        <v>421</v>
      </c>
      <c r="U11" s="138" t="s">
        <v>422</v>
      </c>
      <c r="V11" s="138" t="str">
        <f t="shared" si="0"/>
        <v>TSMNFR 2.0m-a: Tindelpina</v>
      </c>
      <c r="W11" s="138" t="s">
        <v>423</v>
      </c>
      <c r="X11" s="138">
        <v>4.4900000000000002E-2</v>
      </c>
      <c r="Y11" s="138" t="s">
        <v>394</v>
      </c>
      <c r="Z11" s="139"/>
    </row>
    <row r="12" spans="1:26">
      <c r="A12">
        <v>2</v>
      </c>
      <c r="B12">
        <v>40</v>
      </c>
      <c r="C12" t="s">
        <v>67</v>
      </c>
      <c r="D12" s="125">
        <v>0.99990000000000001</v>
      </c>
      <c r="E12" s="124">
        <v>4.4330000000000003E-3</v>
      </c>
      <c r="F12" s="124">
        <v>1.3639999999999999E-2</v>
      </c>
      <c r="G12">
        <v>0</v>
      </c>
      <c r="H12" s="124">
        <v>0.54869999999999997</v>
      </c>
      <c r="I12">
        <v>3.0760000000000001</v>
      </c>
      <c r="J12" t="s">
        <v>111</v>
      </c>
      <c r="M12" s="133" t="s">
        <v>367</v>
      </c>
      <c r="N12" s="132">
        <v>1232.9784832690491</v>
      </c>
      <c r="O12" s="132">
        <v>1323.4199194541959</v>
      </c>
      <c r="P12" s="132">
        <v>2891.2972901105072</v>
      </c>
      <c r="S12" s="138">
        <v>11</v>
      </c>
      <c r="T12" s="138" t="s">
        <v>424</v>
      </c>
      <c r="U12" s="138" t="s">
        <v>422</v>
      </c>
      <c r="V12" s="138" t="str">
        <f t="shared" si="0"/>
        <v>TSMNFR 4.5m-a: Tindelpina</v>
      </c>
      <c r="W12" s="138" t="s">
        <v>425</v>
      </c>
      <c r="X12" s="138">
        <v>4.24E-2</v>
      </c>
      <c r="Y12" s="138" t="s">
        <v>394</v>
      </c>
      <c r="Z12" s="139"/>
    </row>
    <row r="13" spans="1:26">
      <c r="A13">
        <v>1</v>
      </c>
      <c r="B13">
        <v>43</v>
      </c>
      <c r="C13" t="s">
        <v>67</v>
      </c>
      <c r="D13" s="125">
        <v>0.99990000000000001</v>
      </c>
      <c r="E13" s="124">
        <v>1.0139999999999999E-5</v>
      </c>
      <c r="F13" s="124">
        <v>5.8279999999999998E-5</v>
      </c>
      <c r="G13">
        <v>0</v>
      </c>
      <c r="H13">
        <v>29.86</v>
      </c>
      <c r="I13">
        <v>5.7469999999999999</v>
      </c>
      <c r="J13" t="s">
        <v>111</v>
      </c>
      <c r="M13" s="133" t="s">
        <v>368</v>
      </c>
      <c r="N13" s="132">
        <v>1232.9784832690491</v>
      </c>
      <c r="O13" s="132">
        <v>1323.4199194541959</v>
      </c>
      <c r="P13" s="132">
        <v>2891.2972901105072</v>
      </c>
      <c r="S13" s="138">
        <v>12</v>
      </c>
      <c r="T13" s="138" t="s">
        <v>426</v>
      </c>
      <c r="U13" s="138" t="s">
        <v>422</v>
      </c>
      <c r="V13" s="138" t="str">
        <f t="shared" si="0"/>
        <v>TSMNFR 4.5m-b: Tindelpina</v>
      </c>
      <c r="W13" s="138" t="s">
        <v>427</v>
      </c>
      <c r="X13" s="138">
        <v>3.27E-2</v>
      </c>
      <c r="Y13" s="138" t="s">
        <v>412</v>
      </c>
      <c r="Z13" s="138" t="s">
        <v>428</v>
      </c>
    </row>
    <row r="14" spans="1:26">
      <c r="A14">
        <v>3</v>
      </c>
      <c r="B14">
        <v>43</v>
      </c>
      <c r="C14" t="s">
        <v>67</v>
      </c>
      <c r="D14" s="125">
        <v>0.99990000000000001</v>
      </c>
      <c r="E14" s="124">
        <v>1.5679999999999999E-5</v>
      </c>
      <c r="F14" s="124">
        <v>7.0010000000000002E-5</v>
      </c>
      <c r="G14">
        <v>0</v>
      </c>
      <c r="H14" s="124">
        <v>0.6784</v>
      </c>
      <c r="I14">
        <v>4.4660000000000002</v>
      </c>
      <c r="J14" t="s">
        <v>111</v>
      </c>
      <c r="M14" s="133" t="s">
        <v>369</v>
      </c>
      <c r="N14" s="132">
        <v>1232.9784832690491</v>
      </c>
      <c r="O14" s="132">
        <v>1323.4199194541959</v>
      </c>
      <c r="P14" s="132">
        <v>2891.2972901105072</v>
      </c>
      <c r="S14" s="138">
        <v>13</v>
      </c>
      <c r="T14" s="138" t="s">
        <v>429</v>
      </c>
      <c r="U14" s="138" t="s">
        <v>422</v>
      </c>
      <c r="V14" s="138" t="str">
        <f t="shared" si="0"/>
        <v>TSMNFR 4.5m-c: Tindelpina</v>
      </c>
      <c r="W14" s="138" t="s">
        <v>430</v>
      </c>
      <c r="X14" s="138">
        <v>2.6200000000000001E-2</v>
      </c>
      <c r="Y14" s="138" t="s">
        <v>412</v>
      </c>
      <c r="Z14" s="140" t="s">
        <v>431</v>
      </c>
    </row>
    <row r="15" spans="1:26">
      <c r="A15">
        <v>1</v>
      </c>
      <c r="B15">
        <v>44</v>
      </c>
      <c r="C15" t="s">
        <v>67</v>
      </c>
      <c r="D15" s="125">
        <v>0.99990000000000001</v>
      </c>
      <c r="E15" s="124">
        <v>1.2300000000000001E-4</v>
      </c>
      <c r="F15" s="124">
        <v>5.2689999999999996E-4</v>
      </c>
      <c r="G15">
        <v>0</v>
      </c>
      <c r="H15">
        <v>7.3769999999999998</v>
      </c>
      <c r="I15">
        <v>4.2830000000000004</v>
      </c>
      <c r="J15" t="s">
        <v>111</v>
      </c>
      <c r="M15" s="133" t="s">
        <v>370</v>
      </c>
      <c r="N15" s="132">
        <v>1232.9784832690491</v>
      </c>
      <c r="O15" s="132">
        <v>1323.4199194541959</v>
      </c>
      <c r="P15" s="132">
        <v>2891.2972901105072</v>
      </c>
      <c r="S15" s="138">
        <v>14</v>
      </c>
      <c r="T15" s="138" t="s">
        <v>432</v>
      </c>
      <c r="U15" s="138" t="s">
        <v>392</v>
      </c>
      <c r="V15" s="138" t="str">
        <f t="shared" si="0"/>
        <v>ND SNR WEM 2.16b-a : Noonday</v>
      </c>
      <c r="W15" s="138" t="s">
        <v>433</v>
      </c>
      <c r="X15" s="138">
        <v>2.5999999999999999E-2</v>
      </c>
      <c r="Y15" s="138" t="s">
        <v>416</v>
      </c>
      <c r="Z15" s="138" t="s">
        <v>434</v>
      </c>
    </row>
    <row r="16" spans="1:26">
      <c r="A16">
        <v>3</v>
      </c>
      <c r="B16">
        <v>44</v>
      </c>
      <c r="C16" t="s">
        <v>67</v>
      </c>
      <c r="D16" s="125">
        <v>0.99980000000000002</v>
      </c>
      <c r="E16" s="124">
        <v>2.4000000000000001E-4</v>
      </c>
      <c r="F16" s="124">
        <v>1.335E-3</v>
      </c>
      <c r="G16">
        <v>0</v>
      </c>
      <c r="H16" s="124">
        <v>0.22600000000000001</v>
      </c>
      <c r="I16">
        <v>5.5620000000000003</v>
      </c>
      <c r="J16" t="s">
        <v>111</v>
      </c>
      <c r="M16" s="133" t="s">
        <v>371</v>
      </c>
      <c r="N16" s="132">
        <v>1232.9784832690491</v>
      </c>
      <c r="O16" s="132">
        <v>1323.4199194541959</v>
      </c>
      <c r="P16" s="132">
        <v>2891.2972901105072</v>
      </c>
      <c r="S16" s="138">
        <v>15</v>
      </c>
      <c r="T16" s="138" t="s">
        <v>435</v>
      </c>
      <c r="U16" s="138" t="s">
        <v>392</v>
      </c>
      <c r="V16" s="138" t="str">
        <f t="shared" si="0"/>
        <v>ND SNR WEM 2.16b-b: Noonday</v>
      </c>
      <c r="W16" s="138" t="s">
        <v>436</v>
      </c>
      <c r="X16" s="138">
        <v>2.6599999999999999E-2</v>
      </c>
      <c r="Y16" s="138" t="s">
        <v>416</v>
      </c>
      <c r="Z16" s="138" t="s">
        <v>437</v>
      </c>
    </row>
    <row r="17" spans="1:26">
      <c r="A17">
        <v>1</v>
      </c>
      <c r="B17">
        <v>51</v>
      </c>
      <c r="C17" t="s">
        <v>54</v>
      </c>
      <c r="D17" s="125">
        <v>0.99990000000000001</v>
      </c>
      <c r="E17" s="124">
        <v>3.3239999999999999E-2</v>
      </c>
      <c r="F17" s="124">
        <v>2.7379999999999999E-4</v>
      </c>
      <c r="G17">
        <v>0</v>
      </c>
      <c r="H17" s="124">
        <v>2.8900000000000002E-3</v>
      </c>
      <c r="I17" s="124">
        <v>8.2369999999999995E-3</v>
      </c>
      <c r="J17" t="s">
        <v>111</v>
      </c>
      <c r="M17" s="131" t="s">
        <v>372</v>
      </c>
      <c r="N17" s="132">
        <v>9.9370176298314057</v>
      </c>
      <c r="O17" s="132">
        <v>10.636827618791889</v>
      </c>
      <c r="P17" s="132">
        <v>3.5436321187321096</v>
      </c>
      <c r="S17" s="138">
        <v>16</v>
      </c>
      <c r="T17" s="138" t="s">
        <v>438</v>
      </c>
      <c r="U17" s="138" t="s">
        <v>439</v>
      </c>
      <c r="V17" s="138" t="str">
        <f t="shared" si="0"/>
        <v>ND SNR WEM 2.16b-c: Nooday</v>
      </c>
      <c r="W17" s="138" t="s">
        <v>440</v>
      </c>
      <c r="X17" s="138">
        <v>3.8199999999999998E-2</v>
      </c>
      <c r="Y17" s="140" t="s">
        <v>394</v>
      </c>
      <c r="Z17" s="139"/>
    </row>
    <row r="18" spans="1:26">
      <c r="A18">
        <v>3</v>
      </c>
      <c r="B18">
        <v>51</v>
      </c>
      <c r="C18" t="s">
        <v>54</v>
      </c>
      <c r="D18" s="125">
        <v>0.99980000000000002</v>
      </c>
      <c r="E18" s="124">
        <v>7.9699999999999997E-3</v>
      </c>
      <c r="F18" s="124">
        <v>7.0580000000000003E-4</v>
      </c>
      <c r="G18">
        <v>0</v>
      </c>
      <c r="H18" s="124">
        <v>2.4479999999999998E-2</v>
      </c>
      <c r="I18" s="124">
        <v>8.8550000000000004E-2</v>
      </c>
      <c r="J18" t="s">
        <v>111</v>
      </c>
      <c r="M18" s="131" t="s">
        <v>373</v>
      </c>
      <c r="N18" s="132">
        <v>9.9370176298314057</v>
      </c>
      <c r="O18" s="132">
        <v>10.636827618791889</v>
      </c>
      <c r="P18" s="132">
        <v>3.5436321187321096</v>
      </c>
      <c r="S18" s="138">
        <v>17</v>
      </c>
      <c r="T18" s="138" t="s">
        <v>441</v>
      </c>
      <c r="U18" s="138" t="s">
        <v>442</v>
      </c>
      <c r="V18" s="138" t="str">
        <f t="shared" si="0"/>
        <v>T3-15-18-a: Assem</v>
      </c>
      <c r="W18" s="138" t="s">
        <v>443</v>
      </c>
      <c r="X18" s="138">
        <v>2.6200000000000001E-2</v>
      </c>
      <c r="Y18" s="140" t="s">
        <v>412</v>
      </c>
      <c r="Z18" s="139"/>
    </row>
    <row r="19" spans="1:26">
      <c r="A19">
        <v>3</v>
      </c>
      <c r="B19">
        <v>55</v>
      </c>
      <c r="C19" t="s">
        <v>45</v>
      </c>
      <c r="D19" s="125">
        <v>0.99960000000000004</v>
      </c>
      <c r="E19" s="124">
        <v>9.3290000000000005E-3</v>
      </c>
      <c r="F19" s="124">
        <v>7.4859999999999998E-4</v>
      </c>
      <c r="G19">
        <v>0</v>
      </c>
      <c r="H19" s="124">
        <v>8.4589999999999995E-3</v>
      </c>
      <c r="I19" s="124">
        <v>8.0240000000000006E-2</v>
      </c>
      <c r="J19" t="s">
        <v>111</v>
      </c>
      <c r="M19" s="131" t="s">
        <v>374</v>
      </c>
      <c r="N19" s="132">
        <v>9.9618850413174709</v>
      </c>
      <c r="O19" s="132">
        <v>10.636827618791889</v>
      </c>
      <c r="P19" s="132">
        <v>3.6487523396093859</v>
      </c>
      <c r="S19" s="138">
        <v>18</v>
      </c>
      <c r="T19" s="138" t="s">
        <v>444</v>
      </c>
      <c r="U19" s="138" t="s">
        <v>442</v>
      </c>
      <c r="V19" s="138" t="str">
        <f t="shared" si="0"/>
        <v>T3-15-12-a: Assem</v>
      </c>
      <c r="W19" s="138" t="s">
        <v>445</v>
      </c>
      <c r="X19" s="138">
        <v>4.1099999999999998E-2</v>
      </c>
      <c r="Y19" s="140" t="s">
        <v>412</v>
      </c>
      <c r="Z19" s="139"/>
    </row>
    <row r="20" spans="1:26">
      <c r="A20">
        <v>2</v>
      </c>
      <c r="B20">
        <v>56</v>
      </c>
      <c r="C20" t="s">
        <v>43</v>
      </c>
      <c r="D20" s="125">
        <v>0.99950000000000006</v>
      </c>
      <c r="E20" s="124">
        <v>9.3980000000000001E-3</v>
      </c>
      <c r="F20" s="124">
        <v>1.3680000000000001E-3</v>
      </c>
      <c r="G20">
        <v>0</v>
      </c>
      <c r="H20" s="124">
        <v>2.784E-2</v>
      </c>
      <c r="I20" s="124">
        <v>0.14560000000000001</v>
      </c>
      <c r="J20" t="s">
        <v>111</v>
      </c>
      <c r="M20" s="131" t="s">
        <v>375</v>
      </c>
      <c r="N20" s="132">
        <v>49.784557795101286</v>
      </c>
      <c r="O20" s="132">
        <v>53.237322232053401</v>
      </c>
      <c r="P20" s="132">
        <v>9.1798443353015884</v>
      </c>
      <c r="S20" s="138">
        <v>19</v>
      </c>
      <c r="T20" s="138" t="s">
        <v>446</v>
      </c>
      <c r="U20" s="138" t="s">
        <v>442</v>
      </c>
      <c r="V20" s="138" t="str">
        <f t="shared" si="0"/>
        <v>T3-15-05b-a: Assem</v>
      </c>
      <c r="W20" s="138" t="s">
        <v>447</v>
      </c>
      <c r="X20" s="138">
        <v>3.0499999999999999E-2</v>
      </c>
      <c r="Y20" s="138" t="s">
        <v>412</v>
      </c>
      <c r="Z20" s="139"/>
    </row>
    <row r="21" spans="1:26">
      <c r="A21">
        <v>3</v>
      </c>
      <c r="B21">
        <v>88</v>
      </c>
      <c r="C21" t="s">
        <v>50</v>
      </c>
      <c r="D21" s="125">
        <v>1</v>
      </c>
      <c r="E21" s="124">
        <v>6.0830000000000002E-2</v>
      </c>
      <c r="F21" s="124">
        <v>9.2469999999999998E-4</v>
      </c>
      <c r="G21">
        <v>0</v>
      </c>
      <c r="H21" s="124">
        <v>1.8710000000000001E-3</v>
      </c>
      <c r="I21" s="124">
        <v>1.52E-2</v>
      </c>
      <c r="J21" t="s">
        <v>111</v>
      </c>
      <c r="M21" s="131" t="s">
        <v>376</v>
      </c>
      <c r="N21" s="132">
        <v>49.784557795101286</v>
      </c>
      <c r="O21" s="132">
        <v>53.146909197293674</v>
      </c>
      <c r="P21" s="132">
        <v>30.848363883611935</v>
      </c>
    </row>
    <row r="22" spans="1:26">
      <c r="A22">
        <v>3</v>
      </c>
      <c r="B22">
        <v>95</v>
      </c>
      <c r="C22" t="s">
        <v>60</v>
      </c>
      <c r="D22" s="125">
        <v>1</v>
      </c>
      <c r="E22" s="124">
        <v>1.2949999999999999E-3</v>
      </c>
      <c r="F22" s="124">
        <v>1.1629999999999999E-4</v>
      </c>
      <c r="G22">
        <v>0</v>
      </c>
      <c r="H22" s="124">
        <v>2.0580000000000001E-2</v>
      </c>
      <c r="I22" s="124">
        <v>8.9829999999999993E-2</v>
      </c>
      <c r="J22" t="s">
        <v>111</v>
      </c>
      <c r="M22" s="135" t="s">
        <v>377</v>
      </c>
      <c r="N22" s="132">
        <v>9.8962458399277846</v>
      </c>
      <c r="O22" s="132">
        <v>10.590502697139527</v>
      </c>
      <c r="P22" s="132">
        <v>11.327440623504636</v>
      </c>
    </row>
    <row r="23" spans="1:26">
      <c r="A23">
        <v>3</v>
      </c>
      <c r="B23">
        <v>137</v>
      </c>
      <c r="C23" t="s">
        <v>36</v>
      </c>
      <c r="D23" s="125">
        <v>0.99990000000000001</v>
      </c>
      <c r="E23" s="124">
        <v>1.227E-3</v>
      </c>
      <c r="F23" s="124">
        <v>1.1409999999999999E-5</v>
      </c>
      <c r="G23">
        <v>0</v>
      </c>
      <c r="H23" s="124">
        <v>1.1679999999999999E-2</v>
      </c>
      <c r="I23" s="124">
        <v>9.299E-3</v>
      </c>
      <c r="J23" t="s">
        <v>111</v>
      </c>
      <c r="M23" s="131" t="s">
        <v>378</v>
      </c>
      <c r="N23" s="132">
        <v>9.9370176298314057</v>
      </c>
      <c r="O23" s="132">
        <v>10.636827618791889</v>
      </c>
      <c r="P23" s="132">
        <v>50.909624727667854</v>
      </c>
    </row>
    <row r="24" spans="1:26">
      <c r="A24">
        <v>3</v>
      </c>
      <c r="B24">
        <v>232</v>
      </c>
      <c r="C24" t="s">
        <v>51</v>
      </c>
      <c r="D24" s="125">
        <v>0.99950000000000006</v>
      </c>
      <c r="E24" s="124">
        <v>6.7229999999999998E-3</v>
      </c>
      <c r="F24" s="124">
        <v>3.5950000000000001E-4</v>
      </c>
      <c r="G24">
        <v>0</v>
      </c>
      <c r="H24" s="124">
        <v>2.1779999999999998E-3</v>
      </c>
      <c r="I24" s="124">
        <v>5.348E-2</v>
      </c>
      <c r="J24" t="s">
        <v>111</v>
      </c>
      <c r="M24" s="131" t="s">
        <v>379</v>
      </c>
      <c r="N24" s="132">
        <v>9.9469645944258325</v>
      </c>
      <c r="O24" s="132">
        <v>10.636827618791889</v>
      </c>
      <c r="P24" s="132" t="s">
        <v>364</v>
      </c>
    </row>
    <row r="25" spans="1:26">
      <c r="A25">
        <v>3</v>
      </c>
      <c r="B25">
        <v>238</v>
      </c>
      <c r="C25" t="s">
        <v>53</v>
      </c>
      <c r="D25" s="125">
        <v>0.99939999999999996</v>
      </c>
      <c r="E25" s="124">
        <v>6.0670000000000003E-3</v>
      </c>
      <c r="F25" s="124">
        <v>2.9159999999999999E-5</v>
      </c>
      <c r="G25">
        <v>0</v>
      </c>
      <c r="H25" s="124">
        <v>9.477E-4</v>
      </c>
      <c r="I25" s="124">
        <v>4.8060000000000004E-3</v>
      </c>
      <c r="J25" t="s">
        <v>111</v>
      </c>
      <c r="M25" s="131" t="s">
        <v>380</v>
      </c>
      <c r="N25" s="132">
        <v>9.9419911121286191</v>
      </c>
      <c r="O25" s="132">
        <v>10.636827618791889</v>
      </c>
      <c r="P25" s="132" t="s">
        <v>364</v>
      </c>
    </row>
    <row r="27" spans="1:26">
      <c r="A27" t="s">
        <v>383</v>
      </c>
    </row>
    <row r="28" spans="1:26">
      <c r="A28" t="s">
        <v>344</v>
      </c>
      <c r="B28" t="s">
        <v>165</v>
      </c>
      <c r="C28" t="s">
        <v>12</v>
      </c>
      <c r="D28" s="125" t="s">
        <v>345</v>
      </c>
      <c r="E28" t="s">
        <v>346</v>
      </c>
      <c r="F28" t="s">
        <v>347</v>
      </c>
      <c r="G28" t="s">
        <v>348</v>
      </c>
      <c r="H28" t="s">
        <v>349</v>
      </c>
      <c r="I28" t="s">
        <v>350</v>
      </c>
      <c r="J28" t="s">
        <v>351</v>
      </c>
    </row>
    <row r="29" spans="1:26">
      <c r="A29">
        <v>3</v>
      </c>
      <c r="B29">
        <v>7</v>
      </c>
      <c r="C29" t="s">
        <v>44</v>
      </c>
      <c r="D29" s="125">
        <v>0.99970000000000003</v>
      </c>
      <c r="E29" s="124">
        <v>1.3169999999999999E-2</v>
      </c>
      <c r="F29" s="124">
        <v>1.055E-4</v>
      </c>
      <c r="G29">
        <v>0</v>
      </c>
      <c r="H29" s="124">
        <v>1.6919999999999999E-3</v>
      </c>
      <c r="I29" s="124">
        <v>8.0099999999999998E-3</v>
      </c>
      <c r="J29" t="s">
        <v>111</v>
      </c>
    </row>
    <row r="30" spans="1:26">
      <c r="A30">
        <v>1</v>
      </c>
      <c r="B30">
        <v>24</v>
      </c>
      <c r="C30" t="s">
        <v>69</v>
      </c>
      <c r="D30" s="125">
        <v>1</v>
      </c>
      <c r="E30" s="124">
        <v>5.9699999999999996E-3</v>
      </c>
      <c r="F30" s="124">
        <v>6.7250000000000003E-4</v>
      </c>
      <c r="G30">
        <v>0</v>
      </c>
      <c r="H30" s="124">
        <v>0.29270000000000002</v>
      </c>
      <c r="I30" s="124">
        <v>0.11269999999999999</v>
      </c>
      <c r="J30" t="s">
        <v>111</v>
      </c>
    </row>
    <row r="31" spans="1:26">
      <c r="A31">
        <v>3</v>
      </c>
      <c r="B31">
        <v>24</v>
      </c>
      <c r="C31" t="s">
        <v>69</v>
      </c>
      <c r="D31" s="125">
        <v>0.99980000000000002</v>
      </c>
      <c r="E31" s="124">
        <v>6.731E-3</v>
      </c>
      <c r="F31" s="124">
        <v>6.8320000000000002E-4</v>
      </c>
      <c r="G31">
        <v>0</v>
      </c>
      <c r="H31" s="124">
        <v>1.146E-2</v>
      </c>
      <c r="I31" s="124">
        <v>0.10150000000000001</v>
      </c>
      <c r="J31" t="s">
        <v>111</v>
      </c>
    </row>
    <row r="32" spans="1:26">
      <c r="A32">
        <v>3</v>
      </c>
      <c r="B32">
        <v>26</v>
      </c>
      <c r="C32" t="s">
        <v>69</v>
      </c>
      <c r="D32" s="125">
        <v>0.99970000000000003</v>
      </c>
      <c r="E32" s="124">
        <v>9.946E-4</v>
      </c>
      <c r="F32" s="124">
        <v>4.3159999999999997E-4</v>
      </c>
      <c r="G32">
        <v>0</v>
      </c>
      <c r="H32" s="124">
        <v>2.164E-2</v>
      </c>
      <c r="I32" s="124">
        <v>0.434</v>
      </c>
      <c r="J32" t="s">
        <v>111</v>
      </c>
    </row>
    <row r="33" spans="1:10">
      <c r="A33">
        <v>1</v>
      </c>
      <c r="B33">
        <v>27</v>
      </c>
      <c r="C33" t="s">
        <v>33</v>
      </c>
      <c r="D33" s="125">
        <v>1</v>
      </c>
      <c r="E33" s="124">
        <v>1.142E-3</v>
      </c>
      <c r="F33" s="124">
        <v>1.3500000000000001E-3</v>
      </c>
      <c r="G33">
        <v>0</v>
      </c>
      <c r="H33" s="124">
        <v>0.91959999999999997</v>
      </c>
      <c r="I33">
        <v>1.1830000000000001</v>
      </c>
      <c r="J33" t="s">
        <v>111</v>
      </c>
    </row>
    <row r="34" spans="1:10">
      <c r="A34">
        <v>3</v>
      </c>
      <c r="B34">
        <v>27</v>
      </c>
      <c r="C34" t="s">
        <v>33</v>
      </c>
      <c r="D34" s="125">
        <v>0.99980000000000002</v>
      </c>
      <c r="E34" s="124">
        <v>8.5369999999999994E-3</v>
      </c>
      <c r="F34" s="124">
        <v>6.45E-3</v>
      </c>
      <c r="G34">
        <v>0</v>
      </c>
      <c r="H34" s="124">
        <v>0.1283</v>
      </c>
      <c r="I34" s="124">
        <v>0.75549999999999995</v>
      </c>
      <c r="J34" t="s">
        <v>111</v>
      </c>
    </row>
    <row r="35" spans="1:10">
      <c r="A35">
        <v>2</v>
      </c>
      <c r="B35">
        <v>28</v>
      </c>
      <c r="C35" t="s">
        <v>85</v>
      </c>
      <c r="D35" s="125">
        <v>1</v>
      </c>
      <c r="E35" s="124">
        <v>6.8170000000000004E-4</v>
      </c>
      <c r="F35" s="124">
        <v>2.036E-3</v>
      </c>
      <c r="G35">
        <v>0</v>
      </c>
      <c r="H35">
        <v>1.5680000000000001</v>
      </c>
      <c r="I35">
        <v>2.9860000000000002</v>
      </c>
      <c r="J35" t="s">
        <v>111</v>
      </c>
    </row>
    <row r="36" spans="1:10">
      <c r="A36">
        <v>1</v>
      </c>
      <c r="B36">
        <v>39</v>
      </c>
      <c r="C36" t="s">
        <v>68</v>
      </c>
      <c r="D36" s="125">
        <v>1</v>
      </c>
      <c r="E36" s="124">
        <v>1.7570000000000001E-3</v>
      </c>
      <c r="F36" s="124">
        <v>1.9109999999999999E-2</v>
      </c>
      <c r="G36">
        <v>0</v>
      </c>
      <c r="H36">
        <v>5.0019999999999998</v>
      </c>
      <c r="I36">
        <v>10.87</v>
      </c>
      <c r="J36" t="s">
        <v>111</v>
      </c>
    </row>
    <row r="37" spans="1:10">
      <c r="A37">
        <v>3</v>
      </c>
      <c r="B37">
        <v>39</v>
      </c>
      <c r="C37" t="s">
        <v>68</v>
      </c>
      <c r="D37" s="125">
        <v>0.99980000000000002</v>
      </c>
      <c r="E37" s="124">
        <v>8.3660000000000002E-3</v>
      </c>
      <c r="F37" s="124">
        <v>0.40610000000000002</v>
      </c>
      <c r="G37">
        <v>0</v>
      </c>
      <c r="H37">
        <v>9.3770000000000007</v>
      </c>
      <c r="I37">
        <v>48.54</v>
      </c>
      <c r="J37" t="s">
        <v>111</v>
      </c>
    </row>
    <row r="38" spans="1:10">
      <c r="A38">
        <v>2</v>
      </c>
      <c r="B38">
        <v>40</v>
      </c>
      <c r="C38" t="s">
        <v>67</v>
      </c>
      <c r="D38" s="125">
        <v>1</v>
      </c>
      <c r="E38" s="124">
        <v>4.1980000000000003E-3</v>
      </c>
      <c r="F38" s="124">
        <v>1.455E-2</v>
      </c>
      <c r="G38">
        <v>0</v>
      </c>
      <c r="H38" s="124">
        <v>0.59919999999999995</v>
      </c>
      <c r="I38">
        <v>3.4649999999999999</v>
      </c>
      <c r="J38" t="s">
        <v>111</v>
      </c>
    </row>
    <row r="39" spans="1:10">
      <c r="A39">
        <v>1</v>
      </c>
      <c r="B39">
        <v>43</v>
      </c>
      <c r="C39" t="s">
        <v>67</v>
      </c>
      <c r="D39" s="125">
        <v>0.99960000000000004</v>
      </c>
      <c r="E39" s="124">
        <v>1.059E-5</v>
      </c>
      <c r="F39">
        <v>0</v>
      </c>
      <c r="G39">
        <v>0</v>
      </c>
      <c r="H39" t="s">
        <v>381</v>
      </c>
      <c r="I39">
        <v>0</v>
      </c>
      <c r="J39" t="s">
        <v>111</v>
      </c>
    </row>
    <row r="40" spans="1:10">
      <c r="A40">
        <v>3</v>
      </c>
      <c r="B40">
        <v>43</v>
      </c>
      <c r="C40" t="s">
        <v>67</v>
      </c>
      <c r="D40" s="125">
        <v>1</v>
      </c>
      <c r="E40" s="124">
        <v>1.664E-5</v>
      </c>
      <c r="F40" s="124">
        <v>7.6019999999999994E-5</v>
      </c>
      <c r="G40">
        <v>0</v>
      </c>
      <c r="H40">
        <v>1.381</v>
      </c>
      <c r="I40">
        <v>4.57</v>
      </c>
      <c r="J40" t="s">
        <v>111</v>
      </c>
    </row>
    <row r="41" spans="1:10">
      <c r="A41">
        <v>1</v>
      </c>
      <c r="B41">
        <v>44</v>
      </c>
      <c r="C41" t="s">
        <v>67</v>
      </c>
      <c r="D41" s="125">
        <v>1</v>
      </c>
      <c r="E41" s="124">
        <v>1.292E-4</v>
      </c>
      <c r="F41" s="124">
        <v>1.129E-3</v>
      </c>
      <c r="G41">
        <v>0</v>
      </c>
      <c r="H41">
        <v>19.940000000000001</v>
      </c>
      <c r="I41">
        <v>8.7409999999999997</v>
      </c>
      <c r="J41" t="s">
        <v>111</v>
      </c>
    </row>
    <row r="42" spans="1:10">
      <c r="A42">
        <v>3</v>
      </c>
      <c r="B42">
        <v>44</v>
      </c>
      <c r="C42" t="s">
        <v>67</v>
      </c>
      <c r="D42" s="125">
        <v>0.99980000000000002</v>
      </c>
      <c r="E42" s="124">
        <v>2.5349999999999998E-4</v>
      </c>
      <c r="F42" s="124">
        <v>1.6919999999999999E-3</v>
      </c>
      <c r="G42">
        <v>0</v>
      </c>
      <c r="H42">
        <v>1.4419999999999999</v>
      </c>
      <c r="I42">
        <v>6.6769999999999996</v>
      </c>
      <c r="J42" t="s">
        <v>111</v>
      </c>
    </row>
    <row r="43" spans="1:10">
      <c r="A43">
        <v>1</v>
      </c>
      <c r="B43">
        <v>51</v>
      </c>
      <c r="C43" t="s">
        <v>54</v>
      </c>
      <c r="D43" s="125">
        <v>1</v>
      </c>
      <c r="E43" s="124">
        <v>4.231E-2</v>
      </c>
      <c r="F43" s="124">
        <v>1.493E-4</v>
      </c>
      <c r="G43">
        <v>0</v>
      </c>
      <c r="H43" s="124">
        <v>4.4539999999999996E-3</v>
      </c>
      <c r="I43" s="124">
        <v>3.529E-3</v>
      </c>
      <c r="J43" t="s">
        <v>111</v>
      </c>
    </row>
    <row r="44" spans="1:10">
      <c r="A44">
        <v>3</v>
      </c>
      <c r="B44">
        <v>51</v>
      </c>
      <c r="C44" t="s">
        <v>54</v>
      </c>
      <c r="D44" s="125">
        <v>0.99970000000000003</v>
      </c>
      <c r="E44" s="124">
        <v>8.5360000000000002E-3</v>
      </c>
      <c r="F44" s="124">
        <v>5.756E-4</v>
      </c>
      <c r="G44">
        <v>0</v>
      </c>
      <c r="H44" s="124">
        <v>1.1679999999999999E-2</v>
      </c>
      <c r="I44" s="124">
        <v>6.7430000000000004E-2</v>
      </c>
      <c r="J44" t="s">
        <v>111</v>
      </c>
    </row>
    <row r="45" spans="1:10">
      <c r="A45">
        <v>3</v>
      </c>
      <c r="B45">
        <v>55</v>
      </c>
      <c r="C45" t="s">
        <v>45</v>
      </c>
      <c r="D45" s="125">
        <v>0.99939999999999996</v>
      </c>
      <c r="E45" s="124">
        <v>9.972E-3</v>
      </c>
      <c r="F45" s="124">
        <v>3.545E-4</v>
      </c>
      <c r="G45">
        <v>0</v>
      </c>
      <c r="H45" s="124">
        <v>6.182E-3</v>
      </c>
      <c r="I45" s="124">
        <v>3.5540000000000002E-2</v>
      </c>
      <c r="J45" t="s">
        <v>111</v>
      </c>
    </row>
    <row r="46" spans="1:10">
      <c r="A46">
        <v>2</v>
      </c>
      <c r="B46">
        <v>56</v>
      </c>
      <c r="C46" t="s">
        <v>43</v>
      </c>
      <c r="D46" s="125">
        <v>0.99970000000000003</v>
      </c>
      <c r="E46" s="124">
        <v>1.1440000000000001E-2</v>
      </c>
      <c r="F46" s="124">
        <v>1.219E-3</v>
      </c>
      <c r="G46">
        <v>0</v>
      </c>
      <c r="H46" s="124">
        <v>2.1139999999999999E-2</v>
      </c>
      <c r="I46" s="124">
        <v>0.1066</v>
      </c>
      <c r="J46" t="s">
        <v>111</v>
      </c>
    </row>
    <row r="47" spans="1:10">
      <c r="A47">
        <v>3</v>
      </c>
      <c r="B47">
        <v>88</v>
      </c>
      <c r="C47" t="s">
        <v>50</v>
      </c>
      <c r="D47" s="125">
        <v>0.99990000000000001</v>
      </c>
      <c r="E47" s="124">
        <v>6.8860000000000005E-2</v>
      </c>
      <c r="F47" s="124">
        <v>7.7059999999999997E-4</v>
      </c>
      <c r="G47">
        <v>0</v>
      </c>
      <c r="H47" s="124">
        <v>2.6870000000000002E-3</v>
      </c>
      <c r="I47" s="124">
        <v>1.119E-2</v>
      </c>
      <c r="J47" t="s">
        <v>111</v>
      </c>
    </row>
    <row r="48" spans="1:10">
      <c r="A48">
        <v>3</v>
      </c>
      <c r="B48">
        <v>95</v>
      </c>
      <c r="C48" t="s">
        <v>60</v>
      </c>
      <c r="D48" s="125">
        <v>0.99990000000000001</v>
      </c>
      <c r="E48" s="124">
        <v>1.5169999999999999E-3</v>
      </c>
      <c r="F48" s="124">
        <v>3.2169999999999999E-5</v>
      </c>
      <c r="G48">
        <v>0</v>
      </c>
      <c r="H48" s="124">
        <v>1.9530000000000001E-3</v>
      </c>
      <c r="I48" s="124">
        <v>2.121E-2</v>
      </c>
      <c r="J48" t="s">
        <v>111</v>
      </c>
    </row>
    <row r="49" spans="1:10">
      <c r="A49">
        <v>3</v>
      </c>
      <c r="B49">
        <v>137</v>
      </c>
      <c r="C49" t="s">
        <v>36</v>
      </c>
      <c r="D49" s="125">
        <v>0.99980000000000002</v>
      </c>
      <c r="E49" s="124">
        <v>1.31E-3</v>
      </c>
      <c r="F49" s="124">
        <v>1.0849999999999999E-5</v>
      </c>
      <c r="G49">
        <v>0</v>
      </c>
      <c r="H49" s="124">
        <v>1.282E-2</v>
      </c>
      <c r="I49" s="124">
        <v>8.2819999999999994E-3</v>
      </c>
      <c r="J49" t="s">
        <v>111</v>
      </c>
    </row>
    <row r="50" spans="1:10">
      <c r="A50">
        <v>3</v>
      </c>
      <c r="B50">
        <v>232</v>
      </c>
      <c r="C50" t="s">
        <v>51</v>
      </c>
      <c r="D50" s="125">
        <v>0.99960000000000004</v>
      </c>
      <c r="E50" s="124">
        <v>8.0359999999999997E-3</v>
      </c>
      <c r="F50" s="124">
        <v>3.8630000000000001E-4</v>
      </c>
      <c r="G50">
        <v>0</v>
      </c>
      <c r="H50" s="124">
        <v>1.0449999999999999E-3</v>
      </c>
      <c r="I50" s="124">
        <v>4.8070000000000002E-2</v>
      </c>
      <c r="J50" t="s">
        <v>111</v>
      </c>
    </row>
    <row r="51" spans="1:10">
      <c r="A51">
        <v>3</v>
      </c>
      <c r="B51">
        <v>238</v>
      </c>
      <c r="C51" t="s">
        <v>53</v>
      </c>
      <c r="D51" s="125">
        <v>0.99939999999999996</v>
      </c>
      <c r="E51" s="124">
        <v>7.541E-3</v>
      </c>
      <c r="F51" s="124">
        <v>2.4530000000000001E-5</v>
      </c>
      <c r="G51">
        <v>0</v>
      </c>
      <c r="H51" s="124">
        <v>6.1919999999999998E-4</v>
      </c>
      <c r="I51" s="124">
        <v>3.2529999999999998E-3</v>
      </c>
      <c r="J5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J73"/>
  <sheetViews>
    <sheetView topLeftCell="A34" workbookViewId="0">
      <selection activeCell="A59" sqref="A59:XFD60"/>
    </sheetView>
  </sheetViews>
  <sheetFormatPr defaultColWidth="8.8984375" defaultRowHeight="15.6"/>
  <cols>
    <col min="1" max="1" width="20.59765625" customWidth="1"/>
    <col min="2" max="2" width="9.09765625" customWidth="1"/>
    <col min="3" max="3" width="17.8984375" customWidth="1"/>
    <col min="6" max="6" width="9.69921875" customWidth="1"/>
    <col min="7" max="7" width="9.5" customWidth="1"/>
    <col min="9" max="9" width="9.09765625" customWidth="1"/>
    <col min="10" max="12" width="11.3984375" customWidth="1"/>
    <col min="13" max="14" width="10.3984375" customWidth="1"/>
    <col min="15" max="15" width="10.09765625" customWidth="1"/>
    <col min="16" max="17" width="9.69921875" customWidth="1"/>
    <col min="18" max="22" width="10.8984375" customWidth="1"/>
    <col min="23" max="24" width="9.8984375" customWidth="1"/>
    <col min="25" max="25" width="11.3984375" customWidth="1"/>
    <col min="26" max="26" width="10.59765625" customWidth="1"/>
    <col min="27" max="27" width="10.19921875" customWidth="1"/>
    <col min="28" max="28" width="11.3984375" customWidth="1"/>
    <col min="29" max="29" width="11.8984375" customWidth="1"/>
    <col min="30" max="30" width="11.69921875" customWidth="1"/>
    <col min="31" max="31" width="11" customWidth="1"/>
    <col min="33" max="33" width="10.09765625" customWidth="1"/>
    <col min="34" max="36" width="12.3984375" customWidth="1"/>
    <col min="37" max="38" width="11.3984375" customWidth="1"/>
    <col min="39" max="39" width="11.09765625" customWidth="1"/>
    <col min="40" max="41" width="11.69921875" customWidth="1"/>
    <col min="42" max="46" width="12.8984375" customWidth="1"/>
    <col min="47" max="48" width="11.8984375" customWidth="1"/>
    <col min="49" max="49" width="13.3984375" customWidth="1"/>
    <col min="50" max="50" width="12.59765625" customWidth="1"/>
    <col min="51" max="51" width="12.19921875" customWidth="1"/>
    <col min="52" max="52" width="13.3984375" customWidth="1"/>
    <col min="53" max="53" width="13.8984375" customWidth="1"/>
    <col min="54" max="54" width="13.69921875" customWidth="1"/>
    <col min="55" max="55" width="13" customWidth="1"/>
    <col min="56" max="56" width="9.09765625" customWidth="1"/>
    <col min="57" max="57" width="11.09765625" customWidth="1"/>
    <col min="58" max="60" width="13.3984375" customWidth="1"/>
    <col min="61" max="62" width="12.3984375" customWidth="1"/>
    <col min="63" max="63" width="12.09765625" customWidth="1"/>
    <col min="64" max="65" width="11.69921875" customWidth="1"/>
    <col min="66" max="70" width="12.8984375" customWidth="1"/>
    <col min="71" max="73" width="10.5" customWidth="1"/>
    <col min="74" max="75" width="11.8984375" customWidth="1"/>
    <col min="76" max="76" width="13.3984375" customWidth="1"/>
    <col min="77" max="77" width="12.59765625" customWidth="1"/>
    <col min="78" max="80" width="11" customWidth="1"/>
    <col min="81" max="81" width="12.19921875" customWidth="1"/>
    <col min="82" max="82" width="13.3984375" customWidth="1"/>
    <col min="83" max="83" width="11.19921875" customWidth="1"/>
    <col min="84" max="84" width="11.69921875" customWidth="1"/>
    <col min="85" max="85" width="13.8984375" customWidth="1"/>
    <col min="86" max="86" width="11.59765625" customWidth="1"/>
    <col min="87" max="87" width="13.69921875" customWidth="1"/>
    <col min="88" max="88" width="13" customWidth="1"/>
  </cols>
  <sheetData>
    <row r="2" spans="1:88">
      <c r="A2" t="s">
        <v>166</v>
      </c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  <c r="S2" t="s">
        <v>322</v>
      </c>
      <c r="T2" t="s">
        <v>323</v>
      </c>
      <c r="U2" t="s">
        <v>324</v>
      </c>
      <c r="V2" t="s">
        <v>325</v>
      </c>
      <c r="W2" t="s">
        <v>326</v>
      </c>
      <c r="X2" t="s">
        <v>327</v>
      </c>
      <c r="Y2" t="s">
        <v>328</v>
      </c>
      <c r="Z2" t="s">
        <v>329</v>
      </c>
      <c r="AA2" t="s">
        <v>330</v>
      </c>
      <c r="AB2" t="s">
        <v>331</v>
      </c>
      <c r="AC2" t="s">
        <v>332</v>
      </c>
      <c r="AD2" t="s">
        <v>333</v>
      </c>
      <c r="AE2" t="s">
        <v>334</v>
      </c>
      <c r="AF2" t="s">
        <v>535</v>
      </c>
      <c r="AG2" t="s">
        <v>536</v>
      </c>
      <c r="AH2" t="s">
        <v>537</v>
      </c>
      <c r="AI2" t="s">
        <v>538</v>
      </c>
      <c r="AJ2" t="s">
        <v>539</v>
      </c>
      <c r="AK2" t="s">
        <v>540</v>
      </c>
      <c r="AL2" t="s">
        <v>541</v>
      </c>
      <c r="AM2" t="s">
        <v>542</v>
      </c>
      <c r="AN2" t="s">
        <v>543</v>
      </c>
      <c r="AO2" t="s">
        <v>544</v>
      </c>
      <c r="AP2" t="s">
        <v>545</v>
      </c>
      <c r="AQ2" t="s">
        <v>546</v>
      </c>
      <c r="AR2" t="s">
        <v>547</v>
      </c>
      <c r="AS2" t="s">
        <v>548</v>
      </c>
      <c r="AT2" t="s">
        <v>549</v>
      </c>
      <c r="AU2" t="s">
        <v>550</v>
      </c>
      <c r="AV2" t="s">
        <v>551</v>
      </c>
      <c r="AW2" t="s">
        <v>552</v>
      </c>
      <c r="AX2" t="s">
        <v>553</v>
      </c>
      <c r="AY2" t="s">
        <v>554</v>
      </c>
      <c r="AZ2" t="s">
        <v>555</v>
      </c>
      <c r="BA2" t="s">
        <v>556</v>
      </c>
      <c r="BB2" t="s">
        <v>557</v>
      </c>
      <c r="BC2" t="s">
        <v>558</v>
      </c>
      <c r="BD2" t="s">
        <v>559</v>
      </c>
      <c r="BE2" t="s">
        <v>560</v>
      </c>
      <c r="BF2" t="s">
        <v>561</v>
      </c>
      <c r="BG2" t="s">
        <v>562</v>
      </c>
      <c r="BH2" t="s">
        <v>563</v>
      </c>
      <c r="BI2" t="s">
        <v>564</v>
      </c>
      <c r="BJ2" t="s">
        <v>565</v>
      </c>
      <c r="BK2" t="s">
        <v>566</v>
      </c>
      <c r="BL2" t="s">
        <v>567</v>
      </c>
      <c r="BM2" t="s">
        <v>568</v>
      </c>
      <c r="BN2" t="s">
        <v>569</v>
      </c>
      <c r="BO2" t="s">
        <v>570</v>
      </c>
      <c r="BP2" t="s">
        <v>571</v>
      </c>
      <c r="BQ2" t="s">
        <v>572</v>
      </c>
      <c r="BR2" t="s">
        <v>573</v>
      </c>
      <c r="BS2" s="123" t="s">
        <v>335</v>
      </c>
      <c r="BT2" s="123" t="s">
        <v>336</v>
      </c>
      <c r="BU2" s="123" t="s">
        <v>337</v>
      </c>
      <c r="BV2" t="s">
        <v>574</v>
      </c>
      <c r="BW2" t="s">
        <v>575</v>
      </c>
      <c r="BX2" t="s">
        <v>576</v>
      </c>
      <c r="BY2" t="s">
        <v>577</v>
      </c>
      <c r="BZ2" s="123" t="s">
        <v>338</v>
      </c>
      <c r="CA2" s="123" t="s">
        <v>339</v>
      </c>
      <c r="CB2" s="123" t="s">
        <v>340</v>
      </c>
      <c r="CC2" t="s">
        <v>578</v>
      </c>
      <c r="CD2" t="s">
        <v>579</v>
      </c>
      <c r="CE2" s="123" t="s">
        <v>341</v>
      </c>
      <c r="CF2" s="123" t="s">
        <v>342</v>
      </c>
      <c r="CG2" t="s">
        <v>580</v>
      </c>
      <c r="CH2" s="123" t="s">
        <v>343</v>
      </c>
      <c r="CI2" t="s">
        <v>581</v>
      </c>
      <c r="CJ2" t="s">
        <v>582</v>
      </c>
    </row>
    <row r="3" spans="1:88">
      <c r="A3" t="s">
        <v>286</v>
      </c>
      <c r="B3" t="s">
        <v>287</v>
      </c>
      <c r="D3" s="121">
        <v>44160</v>
      </c>
      <c r="E3" s="122">
        <v>0.84861111111111109</v>
      </c>
      <c r="F3">
        <v>2411</v>
      </c>
      <c r="G3" t="s">
        <v>174</v>
      </c>
      <c r="H3" t="s">
        <v>175</v>
      </c>
      <c r="I3">
        <v>4.7399999999999998E-2</v>
      </c>
      <c r="J3">
        <v>2758</v>
      </c>
      <c r="K3">
        <v>2868</v>
      </c>
      <c r="L3">
        <v>2890</v>
      </c>
      <c r="M3">
        <v>110.1</v>
      </c>
      <c r="N3">
        <v>111.3</v>
      </c>
      <c r="O3">
        <v>84.98</v>
      </c>
      <c r="P3">
        <v>76.31</v>
      </c>
      <c r="Q3">
        <v>83.15</v>
      </c>
      <c r="R3">
        <v>5660</v>
      </c>
      <c r="S3">
        <v>3039</v>
      </c>
      <c r="T3">
        <v>5557</v>
      </c>
      <c r="U3">
        <v>4292</v>
      </c>
      <c r="V3">
        <v>5672</v>
      </c>
      <c r="W3">
        <v>0.3553</v>
      </c>
      <c r="X3">
        <v>0.28299999999999997</v>
      </c>
      <c r="Y3">
        <v>129.1</v>
      </c>
      <c r="Z3">
        <v>1037</v>
      </c>
      <c r="AA3">
        <v>4.8550000000000004</v>
      </c>
      <c r="AB3">
        <v>9.9000000000000005E-2</v>
      </c>
      <c r="AC3">
        <v>1.0309999999999999</v>
      </c>
      <c r="AD3">
        <v>3.9800000000000002E-2</v>
      </c>
      <c r="AE3">
        <v>3.9800000000000002E-2</v>
      </c>
      <c r="AF3" t="s">
        <v>309</v>
      </c>
      <c r="AG3">
        <v>2.3199999999999998</v>
      </c>
      <c r="AH3">
        <v>0.85</v>
      </c>
      <c r="AI3">
        <v>1.31</v>
      </c>
      <c r="AJ3">
        <v>1.32</v>
      </c>
      <c r="AK3">
        <v>6.38</v>
      </c>
      <c r="AL3">
        <v>1.25</v>
      </c>
      <c r="AM3">
        <v>6.21</v>
      </c>
      <c r="AN3">
        <v>3.98</v>
      </c>
      <c r="AO3">
        <v>9.09</v>
      </c>
      <c r="AP3">
        <v>2.23</v>
      </c>
      <c r="AQ3">
        <v>3.42</v>
      </c>
      <c r="AR3">
        <v>0.65</v>
      </c>
      <c r="AS3">
        <v>2.0699999999999998</v>
      </c>
      <c r="AT3">
        <v>1.18</v>
      </c>
      <c r="AU3">
        <v>9.5500000000000007</v>
      </c>
      <c r="AV3">
        <v>1.85</v>
      </c>
      <c r="AW3">
        <v>0.79</v>
      </c>
      <c r="AX3">
        <v>2.5</v>
      </c>
      <c r="AY3">
        <v>0.72</v>
      </c>
      <c r="AZ3">
        <v>7.26</v>
      </c>
      <c r="BA3">
        <v>1.88</v>
      </c>
      <c r="BB3">
        <v>5</v>
      </c>
      <c r="BC3">
        <v>5.0999999999999996</v>
      </c>
      <c r="BD3" t="s">
        <v>311</v>
      </c>
      <c r="BE3">
        <v>2851.48</v>
      </c>
      <c r="BF3">
        <v>288859.8</v>
      </c>
      <c r="BG3">
        <v>72361620</v>
      </c>
      <c r="BH3">
        <v>10877640</v>
      </c>
      <c r="BI3">
        <v>2560.3200000000002</v>
      </c>
      <c r="BJ3">
        <v>3661339</v>
      </c>
      <c r="BK3">
        <v>42164.95</v>
      </c>
      <c r="BL3">
        <v>3500.55</v>
      </c>
      <c r="BM3">
        <v>5377078</v>
      </c>
      <c r="BN3">
        <v>13940690</v>
      </c>
      <c r="BO3">
        <v>597.80999999999995</v>
      </c>
      <c r="BP3">
        <v>366221.9</v>
      </c>
      <c r="BQ3">
        <v>10232.83</v>
      </c>
      <c r="BR3">
        <v>5723192</v>
      </c>
      <c r="BS3">
        <v>38728.120000000003</v>
      </c>
      <c r="BT3">
        <v>1108808</v>
      </c>
      <c r="BU3">
        <v>8400576</v>
      </c>
      <c r="BV3">
        <v>234.08</v>
      </c>
      <c r="BW3">
        <v>12438.76</v>
      </c>
      <c r="BX3">
        <v>5062455</v>
      </c>
      <c r="BY3">
        <v>5392671</v>
      </c>
      <c r="BZ3">
        <v>3476.76</v>
      </c>
      <c r="CA3">
        <v>45876.46</v>
      </c>
      <c r="CB3">
        <v>249027.7</v>
      </c>
      <c r="CC3">
        <v>184462.5</v>
      </c>
      <c r="CD3">
        <v>1007.09</v>
      </c>
      <c r="CE3">
        <v>1647191</v>
      </c>
      <c r="CF3">
        <v>109898.3</v>
      </c>
      <c r="CG3">
        <v>5256.75</v>
      </c>
      <c r="CH3">
        <v>1783768</v>
      </c>
      <c r="CI3">
        <v>2795.16</v>
      </c>
      <c r="CJ3">
        <v>1205.6300000000001</v>
      </c>
    </row>
    <row r="4" spans="1:88">
      <c r="A4" t="s">
        <v>242</v>
      </c>
      <c r="B4" t="s">
        <v>243</v>
      </c>
      <c r="D4" s="121">
        <v>44160</v>
      </c>
      <c r="E4" s="122">
        <v>0.75486111111111109</v>
      </c>
      <c r="F4">
        <v>2111</v>
      </c>
      <c r="G4" t="s">
        <v>174</v>
      </c>
      <c r="H4" t="s">
        <v>175</v>
      </c>
      <c r="I4">
        <v>3.2500000000000001E-2</v>
      </c>
      <c r="J4">
        <v>2803</v>
      </c>
      <c r="K4">
        <v>2580</v>
      </c>
      <c r="L4">
        <v>2585</v>
      </c>
      <c r="M4">
        <v>33.08</v>
      </c>
      <c r="N4">
        <v>31.89</v>
      </c>
      <c r="O4">
        <v>27.75</v>
      </c>
      <c r="P4">
        <v>53.87</v>
      </c>
      <c r="Q4">
        <v>48.6</v>
      </c>
      <c r="R4">
        <v>5154</v>
      </c>
      <c r="S4">
        <v>3093</v>
      </c>
      <c r="T4">
        <v>5027</v>
      </c>
      <c r="U4">
        <v>4398</v>
      </c>
      <c r="V4">
        <v>5101</v>
      </c>
      <c r="W4">
        <v>6.9900000000000004E-2</v>
      </c>
      <c r="X4">
        <v>2.4199999999999999E-2</v>
      </c>
      <c r="Y4">
        <v>124.2</v>
      </c>
      <c r="Z4">
        <v>835.4</v>
      </c>
      <c r="AA4">
        <v>4.1399999999999997</v>
      </c>
      <c r="AB4">
        <v>4.3900000000000002E-2</v>
      </c>
      <c r="AC4">
        <v>0.51849999999999996</v>
      </c>
      <c r="AD4">
        <v>7.6E-3</v>
      </c>
      <c r="AE4">
        <v>2.06E-2</v>
      </c>
      <c r="AF4" t="s">
        <v>309</v>
      </c>
      <c r="AG4">
        <v>5.58</v>
      </c>
      <c r="AH4">
        <v>11.23</v>
      </c>
      <c r="AI4">
        <v>0.79</v>
      </c>
      <c r="AJ4">
        <v>0.88</v>
      </c>
      <c r="AK4">
        <v>17.260000000000002</v>
      </c>
      <c r="AL4">
        <v>0.53</v>
      </c>
      <c r="AM4">
        <v>6.53</v>
      </c>
      <c r="AN4">
        <v>20.99</v>
      </c>
      <c r="AO4">
        <v>15.45</v>
      </c>
      <c r="AP4">
        <v>2.17</v>
      </c>
      <c r="AQ4">
        <v>18.48</v>
      </c>
      <c r="AR4">
        <v>0.46</v>
      </c>
      <c r="AS4">
        <v>10.76</v>
      </c>
      <c r="AT4">
        <v>0.28000000000000003</v>
      </c>
      <c r="AU4">
        <v>8.11</v>
      </c>
      <c r="AV4">
        <v>5.75</v>
      </c>
      <c r="AW4">
        <v>0.9</v>
      </c>
      <c r="AX4">
        <v>1.6</v>
      </c>
      <c r="AY4">
        <v>0.18</v>
      </c>
      <c r="AZ4">
        <v>7.86</v>
      </c>
      <c r="BA4">
        <v>3.89</v>
      </c>
      <c r="BB4">
        <v>0.88</v>
      </c>
      <c r="BC4">
        <v>3.46</v>
      </c>
      <c r="BD4" t="s">
        <v>311</v>
      </c>
      <c r="BE4">
        <v>2368.0500000000002</v>
      </c>
      <c r="BF4">
        <v>280601.90000000002</v>
      </c>
      <c r="BG4">
        <v>70551940</v>
      </c>
      <c r="BH4">
        <v>10545800</v>
      </c>
      <c r="BI4">
        <v>744.49</v>
      </c>
      <c r="BJ4">
        <v>1148546</v>
      </c>
      <c r="BK4">
        <v>15779.12</v>
      </c>
      <c r="BL4">
        <v>2575.88</v>
      </c>
      <c r="BM4">
        <v>4543817</v>
      </c>
      <c r="BN4">
        <v>13559690</v>
      </c>
      <c r="BO4">
        <v>578.91999999999996</v>
      </c>
      <c r="BP4">
        <v>359033.2</v>
      </c>
      <c r="BQ4">
        <v>10030.43</v>
      </c>
      <c r="BR4">
        <v>5578451</v>
      </c>
      <c r="BS4">
        <v>37325.69</v>
      </c>
      <c r="BT4">
        <v>1184743</v>
      </c>
      <c r="BU4">
        <v>9104031</v>
      </c>
      <c r="BV4">
        <v>48.52</v>
      </c>
      <c r="BW4">
        <v>4090.26</v>
      </c>
      <c r="BX4">
        <v>5275990</v>
      </c>
      <c r="BY4">
        <v>4647762</v>
      </c>
      <c r="BZ4">
        <v>3255.23</v>
      </c>
      <c r="CA4">
        <v>48053.19</v>
      </c>
      <c r="CB4">
        <v>270136.40000000002</v>
      </c>
      <c r="CC4">
        <v>170705</v>
      </c>
      <c r="CD4">
        <v>768.92</v>
      </c>
      <c r="CE4">
        <v>1776290</v>
      </c>
      <c r="CF4">
        <v>118842.9</v>
      </c>
      <c r="CG4">
        <v>2875.97</v>
      </c>
      <c r="CH4">
        <v>1907184</v>
      </c>
      <c r="CI4">
        <v>1956.47</v>
      </c>
      <c r="CJ4">
        <v>734.11</v>
      </c>
    </row>
    <row r="5" spans="1:88">
      <c r="A5" t="s">
        <v>288</v>
      </c>
      <c r="B5" t="s">
        <v>289</v>
      </c>
      <c r="D5" s="121">
        <v>44160</v>
      </c>
      <c r="E5" s="122">
        <v>0.85277777777777775</v>
      </c>
      <c r="F5">
        <v>2412</v>
      </c>
      <c r="G5" t="s">
        <v>174</v>
      </c>
      <c r="H5" t="s">
        <v>175</v>
      </c>
      <c r="I5">
        <v>9.8500000000000004E-2</v>
      </c>
      <c r="J5">
        <v>2466</v>
      </c>
      <c r="K5">
        <v>2558</v>
      </c>
      <c r="L5">
        <v>2562</v>
      </c>
      <c r="M5">
        <v>257.60000000000002</v>
      </c>
      <c r="N5">
        <v>269.60000000000002</v>
      </c>
      <c r="O5">
        <v>209.9</v>
      </c>
      <c r="P5">
        <v>204.9</v>
      </c>
      <c r="Q5">
        <v>213.5</v>
      </c>
      <c r="R5">
        <v>6245</v>
      </c>
      <c r="S5">
        <v>3161</v>
      </c>
      <c r="T5">
        <v>5557</v>
      </c>
      <c r="U5">
        <v>4387</v>
      </c>
      <c r="V5">
        <v>5666</v>
      </c>
      <c r="W5">
        <v>0.70599999999999996</v>
      </c>
      <c r="X5">
        <v>0.66759999999999997</v>
      </c>
      <c r="Y5">
        <v>146.19999999999999</v>
      </c>
      <c r="Z5">
        <v>1580</v>
      </c>
      <c r="AA5">
        <v>5.9480000000000004</v>
      </c>
      <c r="AB5">
        <v>0.04</v>
      </c>
      <c r="AC5">
        <v>2.8439999999999999</v>
      </c>
      <c r="AD5">
        <v>0.1221</v>
      </c>
      <c r="AE5">
        <v>3.5999999999999997E-2</v>
      </c>
      <c r="AF5" t="s">
        <v>309</v>
      </c>
      <c r="AG5">
        <v>2.0499999999999998</v>
      </c>
      <c r="AH5">
        <v>0.53</v>
      </c>
      <c r="AI5">
        <v>0.63</v>
      </c>
      <c r="AJ5">
        <v>0.6</v>
      </c>
      <c r="AK5">
        <v>3.63</v>
      </c>
      <c r="AL5">
        <v>0.12</v>
      </c>
      <c r="AM5">
        <v>5.49</v>
      </c>
      <c r="AN5">
        <v>2.91</v>
      </c>
      <c r="AO5">
        <v>4.72</v>
      </c>
      <c r="AP5">
        <v>5.2</v>
      </c>
      <c r="AQ5">
        <v>13.03</v>
      </c>
      <c r="AR5">
        <v>0.26</v>
      </c>
      <c r="AS5">
        <v>2.11</v>
      </c>
      <c r="AT5">
        <v>0.2</v>
      </c>
      <c r="AU5">
        <v>4.33</v>
      </c>
      <c r="AV5">
        <v>0.42</v>
      </c>
      <c r="AW5">
        <v>0.4</v>
      </c>
      <c r="AX5">
        <v>3.95</v>
      </c>
      <c r="AY5">
        <v>0.54</v>
      </c>
      <c r="AZ5">
        <v>8.51</v>
      </c>
      <c r="BA5">
        <v>0.28000000000000003</v>
      </c>
      <c r="BB5">
        <v>2.2400000000000002</v>
      </c>
      <c r="BC5">
        <v>5.07</v>
      </c>
      <c r="BD5" t="s">
        <v>311</v>
      </c>
      <c r="BE5">
        <v>5217.7700000000004</v>
      </c>
      <c r="BF5">
        <v>258855.3</v>
      </c>
      <c r="BG5">
        <v>65608720</v>
      </c>
      <c r="BH5">
        <v>9807796</v>
      </c>
      <c r="BI5">
        <v>5981.43</v>
      </c>
      <c r="BJ5">
        <v>9000274</v>
      </c>
      <c r="BK5">
        <v>94319.26</v>
      </c>
      <c r="BL5">
        <v>8112.54</v>
      </c>
      <c r="BM5">
        <v>10005890</v>
      </c>
      <c r="BN5">
        <v>14260440</v>
      </c>
      <c r="BO5">
        <v>623.37</v>
      </c>
      <c r="BP5">
        <v>372373.6</v>
      </c>
      <c r="BQ5">
        <v>10483.02</v>
      </c>
      <c r="BR5">
        <v>5813096</v>
      </c>
      <c r="BS5">
        <v>38810.949999999997</v>
      </c>
      <c r="BT5">
        <v>1028480</v>
      </c>
      <c r="BU5">
        <v>8541610</v>
      </c>
      <c r="BV5">
        <v>460.75</v>
      </c>
      <c r="BW5">
        <v>25738.48</v>
      </c>
      <c r="BX5">
        <v>5828046</v>
      </c>
      <c r="BY5">
        <v>7633668</v>
      </c>
      <c r="BZ5">
        <v>3498.24</v>
      </c>
      <c r="CA5">
        <v>40335.21</v>
      </c>
      <c r="CB5">
        <v>254405.3</v>
      </c>
      <c r="CC5">
        <v>230709.3</v>
      </c>
      <c r="CD5">
        <v>700.77</v>
      </c>
      <c r="CE5">
        <v>1668349</v>
      </c>
      <c r="CF5">
        <v>111221.3</v>
      </c>
      <c r="CG5">
        <v>14599.35</v>
      </c>
      <c r="CH5">
        <v>1801325</v>
      </c>
      <c r="CI5">
        <v>5315.99</v>
      </c>
      <c r="CJ5">
        <v>1115.25</v>
      </c>
    </row>
    <row r="6" spans="1:88">
      <c r="A6" t="s">
        <v>244</v>
      </c>
      <c r="B6" t="s">
        <v>245</v>
      </c>
      <c r="D6" s="121">
        <v>44160</v>
      </c>
      <c r="E6" s="122">
        <v>0.7583333333333333</v>
      </c>
      <c r="F6">
        <v>2112</v>
      </c>
      <c r="G6" t="s">
        <v>174</v>
      </c>
      <c r="H6" t="s">
        <v>175</v>
      </c>
      <c r="I6">
        <v>5.7200000000000001E-2</v>
      </c>
      <c r="J6">
        <v>2273</v>
      </c>
      <c r="K6">
        <v>2393</v>
      </c>
      <c r="L6">
        <v>2405</v>
      </c>
      <c r="M6">
        <v>75.88</v>
      </c>
      <c r="N6">
        <v>81.33</v>
      </c>
      <c r="O6">
        <v>65.37</v>
      </c>
      <c r="P6">
        <v>106.5</v>
      </c>
      <c r="Q6">
        <v>114.5</v>
      </c>
      <c r="R6">
        <v>5263</v>
      </c>
      <c r="S6">
        <v>2862</v>
      </c>
      <c r="T6">
        <v>5117</v>
      </c>
      <c r="U6">
        <v>3958</v>
      </c>
      <c r="V6">
        <v>5190</v>
      </c>
      <c r="W6">
        <v>6.9000000000000006E-2</v>
      </c>
      <c r="X6">
        <v>9.4000000000000004E-3</v>
      </c>
      <c r="Y6">
        <v>135.4</v>
      </c>
      <c r="Z6">
        <v>1130</v>
      </c>
      <c r="AA6">
        <v>5.0570000000000004</v>
      </c>
      <c r="AB6">
        <v>2.5700000000000001E-2</v>
      </c>
      <c r="AC6">
        <v>0.85529999999999995</v>
      </c>
      <c r="AD6">
        <v>1.8100000000000002E-2</v>
      </c>
      <c r="AE6">
        <v>9.7999999999999997E-3</v>
      </c>
      <c r="AF6" t="s">
        <v>309</v>
      </c>
      <c r="AG6">
        <v>3.95</v>
      </c>
      <c r="AH6">
        <v>0.73</v>
      </c>
      <c r="AI6">
        <v>1.28</v>
      </c>
      <c r="AJ6">
        <v>1.1100000000000001</v>
      </c>
      <c r="AK6">
        <v>0.66</v>
      </c>
      <c r="AL6">
        <v>0.83</v>
      </c>
      <c r="AM6">
        <v>5.15</v>
      </c>
      <c r="AN6">
        <v>2.74</v>
      </c>
      <c r="AO6">
        <v>6.3</v>
      </c>
      <c r="AP6">
        <v>1.67</v>
      </c>
      <c r="AQ6">
        <v>6.87</v>
      </c>
      <c r="AR6">
        <v>0.83</v>
      </c>
      <c r="AS6">
        <v>0.81</v>
      </c>
      <c r="AT6">
        <v>1.18</v>
      </c>
      <c r="AU6">
        <v>36.659999999999997</v>
      </c>
      <c r="AV6">
        <v>11.97</v>
      </c>
      <c r="AW6">
        <v>0.7</v>
      </c>
      <c r="AX6">
        <v>1.66</v>
      </c>
      <c r="AY6">
        <v>0.39</v>
      </c>
      <c r="AZ6">
        <v>0.74</v>
      </c>
      <c r="BA6">
        <v>1.17</v>
      </c>
      <c r="BB6">
        <v>11.28</v>
      </c>
      <c r="BC6">
        <v>1.17</v>
      </c>
      <c r="BD6" t="s">
        <v>311</v>
      </c>
      <c r="BE6">
        <v>3620.57</v>
      </c>
      <c r="BF6">
        <v>264066.2</v>
      </c>
      <c r="BG6">
        <v>66486230</v>
      </c>
      <c r="BH6">
        <v>9968272</v>
      </c>
      <c r="BI6">
        <v>1963.54</v>
      </c>
      <c r="BJ6">
        <v>2951199</v>
      </c>
      <c r="BK6">
        <v>35515.910000000003</v>
      </c>
      <c r="BL6">
        <v>5078.8500000000004</v>
      </c>
      <c r="BM6">
        <v>7104998</v>
      </c>
      <c r="BN6">
        <v>14057140</v>
      </c>
      <c r="BO6">
        <v>624.48</v>
      </c>
      <c r="BP6">
        <v>371365.6</v>
      </c>
      <c r="BQ6">
        <v>10468.549999999999</v>
      </c>
      <c r="BR6">
        <v>5766762</v>
      </c>
      <c r="BS6">
        <v>42959.12</v>
      </c>
      <c r="BT6">
        <v>1203324</v>
      </c>
      <c r="BU6">
        <v>9250291</v>
      </c>
      <c r="BV6">
        <v>55.19</v>
      </c>
      <c r="BW6">
        <v>3611.23</v>
      </c>
      <c r="BX6">
        <v>5845920</v>
      </c>
      <c r="BY6">
        <v>6387327</v>
      </c>
      <c r="BZ6">
        <v>3789.8</v>
      </c>
      <c r="CA6">
        <v>48962.14</v>
      </c>
      <c r="CB6">
        <v>273922</v>
      </c>
      <c r="CC6">
        <v>211315.1</v>
      </c>
      <c r="CD6">
        <v>664.47</v>
      </c>
      <c r="CE6">
        <v>1777849</v>
      </c>
      <c r="CF6">
        <v>120013.2</v>
      </c>
      <c r="CG6">
        <v>4715.43</v>
      </c>
      <c r="CH6">
        <v>1902450</v>
      </c>
      <c r="CI6">
        <v>2287.27</v>
      </c>
      <c r="CJ6">
        <v>421.49</v>
      </c>
    </row>
    <row r="7" spans="1:88">
      <c r="A7" t="s">
        <v>290</v>
      </c>
      <c r="B7" t="s">
        <v>291</v>
      </c>
      <c r="D7" s="121">
        <v>44160</v>
      </c>
      <c r="E7" s="122">
        <v>0.85625000000000007</v>
      </c>
      <c r="F7">
        <v>2501</v>
      </c>
      <c r="G7" t="s">
        <v>174</v>
      </c>
      <c r="H7" t="s">
        <v>175</v>
      </c>
      <c r="I7">
        <v>0.12920000000000001</v>
      </c>
      <c r="J7">
        <v>2213</v>
      </c>
      <c r="K7">
        <v>2505</v>
      </c>
      <c r="L7">
        <v>2511</v>
      </c>
      <c r="M7">
        <v>379.9</v>
      </c>
      <c r="N7">
        <v>424.5</v>
      </c>
      <c r="O7">
        <v>326.8</v>
      </c>
      <c r="P7">
        <v>333.3</v>
      </c>
      <c r="Q7">
        <v>367.4</v>
      </c>
      <c r="R7">
        <v>6043</v>
      </c>
      <c r="S7">
        <v>3272</v>
      </c>
      <c r="T7">
        <v>6360</v>
      </c>
      <c r="U7">
        <v>4677</v>
      </c>
      <c r="V7">
        <v>6478</v>
      </c>
      <c r="W7">
        <v>0.95860000000000001</v>
      </c>
      <c r="X7">
        <v>0.99009999999999998</v>
      </c>
      <c r="Y7">
        <v>201.7</v>
      </c>
      <c r="Z7">
        <v>1313</v>
      </c>
      <c r="AA7">
        <v>6.0789999999999997</v>
      </c>
      <c r="AB7">
        <v>0.1096</v>
      </c>
      <c r="AC7">
        <v>5.09</v>
      </c>
      <c r="AD7">
        <v>0.62</v>
      </c>
      <c r="AE7">
        <v>0.13439999999999999</v>
      </c>
      <c r="AF7" t="s">
        <v>309</v>
      </c>
      <c r="AG7">
        <v>8.76</v>
      </c>
      <c r="AH7">
        <v>0.54</v>
      </c>
      <c r="AI7">
        <v>10.81</v>
      </c>
      <c r="AJ7">
        <v>10.87</v>
      </c>
      <c r="AK7">
        <v>1.1599999999999999</v>
      </c>
      <c r="AL7">
        <v>10.97</v>
      </c>
      <c r="AM7">
        <v>8</v>
      </c>
      <c r="AN7">
        <v>3.24</v>
      </c>
      <c r="AO7">
        <v>14.88</v>
      </c>
      <c r="AP7">
        <v>4.08</v>
      </c>
      <c r="AQ7">
        <v>5.48</v>
      </c>
      <c r="AR7">
        <v>11.17</v>
      </c>
      <c r="AS7">
        <v>1</v>
      </c>
      <c r="AT7">
        <v>11.12</v>
      </c>
      <c r="AU7">
        <v>2.5099999999999998</v>
      </c>
      <c r="AV7">
        <v>11.93</v>
      </c>
      <c r="AW7">
        <v>10.53</v>
      </c>
      <c r="AX7">
        <v>0.88</v>
      </c>
      <c r="AY7">
        <v>9.68</v>
      </c>
      <c r="AZ7">
        <v>19.25</v>
      </c>
      <c r="BA7">
        <v>11.71</v>
      </c>
      <c r="BB7">
        <v>8.83</v>
      </c>
      <c r="BC7">
        <v>9.4</v>
      </c>
      <c r="BD7" t="s">
        <v>311</v>
      </c>
      <c r="BE7">
        <v>5993.61</v>
      </c>
      <c r="BF7">
        <v>233231.1</v>
      </c>
      <c r="BG7">
        <v>58128620</v>
      </c>
      <c r="BH7">
        <v>8692757</v>
      </c>
      <c r="BI7">
        <v>8848.52</v>
      </c>
      <c r="BJ7">
        <v>12811420</v>
      </c>
      <c r="BK7">
        <v>156225.29999999999</v>
      </c>
      <c r="BL7">
        <v>12760.45</v>
      </c>
      <c r="BM7">
        <v>13892130</v>
      </c>
      <c r="BN7">
        <v>14736050</v>
      </c>
      <c r="BO7">
        <v>647.82000000000005</v>
      </c>
      <c r="BP7">
        <v>385359.5</v>
      </c>
      <c r="BQ7">
        <v>11224.69</v>
      </c>
      <c r="BR7">
        <v>6010531</v>
      </c>
      <c r="BS7">
        <v>38977.660000000003</v>
      </c>
      <c r="BT7">
        <v>1097422</v>
      </c>
      <c r="BU7">
        <v>7779613</v>
      </c>
      <c r="BV7">
        <v>626.32000000000005</v>
      </c>
      <c r="BW7">
        <v>33210.26</v>
      </c>
      <c r="BX7">
        <v>7272805</v>
      </c>
      <c r="BY7">
        <v>6776599</v>
      </c>
      <c r="BZ7">
        <v>3525.29</v>
      </c>
      <c r="CA7">
        <v>45048.58</v>
      </c>
      <c r="CB7">
        <v>236478.6</v>
      </c>
      <c r="CC7">
        <v>218056.3</v>
      </c>
      <c r="CD7">
        <v>981.53</v>
      </c>
      <c r="CE7">
        <v>1532051</v>
      </c>
      <c r="CF7">
        <v>102464.9</v>
      </c>
      <c r="CG7">
        <v>23772.42</v>
      </c>
      <c r="CH7">
        <v>1672074</v>
      </c>
      <c r="CI7">
        <v>18825.11</v>
      </c>
      <c r="CJ7">
        <v>3508.68</v>
      </c>
    </row>
    <row r="8" spans="1:88">
      <c r="A8" t="s">
        <v>246</v>
      </c>
      <c r="B8" t="s">
        <v>247</v>
      </c>
      <c r="D8" s="121">
        <v>44160</v>
      </c>
      <c r="E8" s="122">
        <v>0.76250000000000007</v>
      </c>
      <c r="F8">
        <v>2201</v>
      </c>
      <c r="G8" t="s">
        <v>174</v>
      </c>
      <c r="H8" t="s">
        <v>175</v>
      </c>
      <c r="I8">
        <v>5.3499999999999999E-2</v>
      </c>
      <c r="J8">
        <v>1955</v>
      </c>
      <c r="K8">
        <v>2220</v>
      </c>
      <c r="L8">
        <v>2224</v>
      </c>
      <c r="M8">
        <v>117.8</v>
      </c>
      <c r="N8">
        <v>128.69999999999999</v>
      </c>
      <c r="O8">
        <v>83.61</v>
      </c>
      <c r="P8">
        <v>149.30000000000001</v>
      </c>
      <c r="Q8">
        <v>161.9</v>
      </c>
      <c r="R8">
        <v>4449</v>
      </c>
      <c r="S8">
        <v>2446</v>
      </c>
      <c r="T8">
        <v>5200</v>
      </c>
      <c r="U8">
        <v>3776</v>
      </c>
      <c r="V8">
        <v>5262</v>
      </c>
      <c r="W8">
        <v>7.0699999999999999E-2</v>
      </c>
      <c r="X8">
        <v>2.1299999999999999E-2</v>
      </c>
      <c r="Y8">
        <v>172.5</v>
      </c>
      <c r="Z8">
        <v>704.5</v>
      </c>
      <c r="AA8">
        <v>4.1790000000000003</v>
      </c>
      <c r="AB8">
        <v>2.07E-2</v>
      </c>
      <c r="AC8">
        <v>1.7569999999999999</v>
      </c>
      <c r="AD8">
        <v>5.0799999999999998E-2</v>
      </c>
      <c r="AE8">
        <v>3.78E-2</v>
      </c>
      <c r="AF8" t="s">
        <v>309</v>
      </c>
      <c r="AG8">
        <v>0.66</v>
      </c>
      <c r="AH8">
        <v>3.95</v>
      </c>
      <c r="AI8">
        <v>0.81</v>
      </c>
      <c r="AJ8">
        <v>0.25</v>
      </c>
      <c r="AK8">
        <v>5.33</v>
      </c>
      <c r="AL8">
        <v>0.37</v>
      </c>
      <c r="AM8">
        <v>23.25</v>
      </c>
      <c r="AN8">
        <v>7.88</v>
      </c>
      <c r="AO8">
        <v>5.51</v>
      </c>
      <c r="AP8">
        <v>21.55</v>
      </c>
      <c r="AQ8">
        <v>5.54</v>
      </c>
      <c r="AR8">
        <v>0.21</v>
      </c>
      <c r="AS8">
        <v>5.03</v>
      </c>
      <c r="AT8">
        <v>0.79</v>
      </c>
      <c r="AU8">
        <v>36.46</v>
      </c>
      <c r="AV8">
        <v>16.57</v>
      </c>
      <c r="AW8">
        <v>0.19</v>
      </c>
      <c r="AX8">
        <v>21.23</v>
      </c>
      <c r="AY8">
        <v>1.51</v>
      </c>
      <c r="AZ8">
        <v>7.7</v>
      </c>
      <c r="BA8">
        <v>1.46</v>
      </c>
      <c r="BB8">
        <v>3.34</v>
      </c>
      <c r="BC8">
        <v>3.22</v>
      </c>
      <c r="BD8" t="s">
        <v>311</v>
      </c>
      <c r="BE8">
        <v>3542.78</v>
      </c>
      <c r="BF8">
        <v>227211.8</v>
      </c>
      <c r="BG8">
        <v>63534500</v>
      </c>
      <c r="BH8">
        <v>9498850</v>
      </c>
      <c r="BI8">
        <v>3040.42</v>
      </c>
      <c r="BJ8">
        <v>4801792</v>
      </c>
      <c r="BK8">
        <v>52648.13</v>
      </c>
      <c r="BL8">
        <v>6777.36</v>
      </c>
      <c r="BM8">
        <v>9160070</v>
      </c>
      <c r="BN8">
        <v>13941000</v>
      </c>
      <c r="BO8">
        <v>534.47</v>
      </c>
      <c r="BP8">
        <v>388713.3</v>
      </c>
      <c r="BQ8">
        <v>9993.76</v>
      </c>
      <c r="BR8">
        <v>6023384</v>
      </c>
      <c r="BS8">
        <v>42986.6</v>
      </c>
      <c r="BT8">
        <v>1446836</v>
      </c>
      <c r="BU8">
        <v>9528832</v>
      </c>
      <c r="BV8">
        <v>56.3</v>
      </c>
      <c r="BW8">
        <v>4170.28</v>
      </c>
      <c r="BX8">
        <v>7670658</v>
      </c>
      <c r="BY8">
        <v>4673737</v>
      </c>
      <c r="BZ8">
        <v>3766.46</v>
      </c>
      <c r="CA8">
        <v>56186.32</v>
      </c>
      <c r="CB8">
        <v>280651.7</v>
      </c>
      <c r="CC8">
        <v>179001.4</v>
      </c>
      <c r="CD8">
        <v>645.58000000000004</v>
      </c>
      <c r="CE8">
        <v>1804498</v>
      </c>
      <c r="CF8">
        <v>122612.7</v>
      </c>
      <c r="CG8">
        <v>9776.0499999999993</v>
      </c>
      <c r="CH8">
        <v>1929345</v>
      </c>
      <c r="CI8">
        <v>3381.6</v>
      </c>
      <c r="CJ8">
        <v>1247.8599999999999</v>
      </c>
    </row>
    <row r="9" spans="1:88">
      <c r="A9" t="s">
        <v>292</v>
      </c>
      <c r="B9" t="s">
        <v>293</v>
      </c>
      <c r="D9" s="121">
        <v>44160</v>
      </c>
      <c r="E9" s="122">
        <v>0.85972222222222217</v>
      </c>
      <c r="F9">
        <v>2502</v>
      </c>
      <c r="G9" t="s">
        <v>174</v>
      </c>
      <c r="H9" t="s">
        <v>175</v>
      </c>
      <c r="I9">
        <v>0.12559999999999999</v>
      </c>
      <c r="J9">
        <v>2428</v>
      </c>
      <c r="K9">
        <v>2545</v>
      </c>
      <c r="L9">
        <v>2538</v>
      </c>
      <c r="M9">
        <v>363.6</v>
      </c>
      <c r="N9">
        <v>366.7</v>
      </c>
      <c r="O9">
        <v>212.7</v>
      </c>
      <c r="P9">
        <v>275.60000000000002</v>
      </c>
      <c r="Q9">
        <v>272.2</v>
      </c>
      <c r="R9">
        <v>5404</v>
      </c>
      <c r="S9">
        <v>2878</v>
      </c>
      <c r="T9">
        <v>5218</v>
      </c>
      <c r="U9">
        <v>4062</v>
      </c>
      <c r="V9">
        <v>5365</v>
      </c>
      <c r="W9">
        <v>1.0549999999999999</v>
      </c>
      <c r="X9">
        <v>1.016</v>
      </c>
      <c r="Y9">
        <v>138.69999999999999</v>
      </c>
      <c r="Z9">
        <v>1544</v>
      </c>
      <c r="AA9">
        <v>6.0650000000000004</v>
      </c>
      <c r="AB9">
        <v>4.9099999999999998E-2</v>
      </c>
      <c r="AC9">
        <v>3.4609999999999999</v>
      </c>
      <c r="AD9">
        <v>5.9900000000000002E-2</v>
      </c>
      <c r="AE9">
        <v>1.7100000000000001E-2</v>
      </c>
      <c r="AF9" t="s">
        <v>309</v>
      </c>
      <c r="AG9">
        <v>1.64</v>
      </c>
      <c r="AH9">
        <v>1.87</v>
      </c>
      <c r="AI9">
        <v>0.28000000000000003</v>
      </c>
      <c r="AJ9">
        <v>0.15</v>
      </c>
      <c r="AK9">
        <v>1.51</v>
      </c>
      <c r="AL9">
        <v>1.1200000000000001</v>
      </c>
      <c r="AM9">
        <v>4.51</v>
      </c>
      <c r="AN9">
        <v>0.8</v>
      </c>
      <c r="AO9">
        <v>3.35</v>
      </c>
      <c r="AP9">
        <v>1.63</v>
      </c>
      <c r="AQ9">
        <v>10.09</v>
      </c>
      <c r="AR9">
        <v>0.53</v>
      </c>
      <c r="AS9">
        <v>1.49</v>
      </c>
      <c r="AT9">
        <v>0.36</v>
      </c>
      <c r="AU9">
        <v>6.69</v>
      </c>
      <c r="AV9">
        <v>0.4</v>
      </c>
      <c r="AW9">
        <v>0.26</v>
      </c>
      <c r="AX9">
        <v>2.93</v>
      </c>
      <c r="AY9">
        <v>0.46</v>
      </c>
      <c r="AZ9">
        <v>13.94</v>
      </c>
      <c r="BA9">
        <v>0.39</v>
      </c>
      <c r="BB9">
        <v>3.43</v>
      </c>
      <c r="BC9">
        <v>3.52</v>
      </c>
      <c r="BD9" t="s">
        <v>311</v>
      </c>
      <c r="BE9">
        <v>6271.54</v>
      </c>
      <c r="BF9">
        <v>253207.1</v>
      </c>
      <c r="BG9">
        <v>63527440</v>
      </c>
      <c r="BH9">
        <v>9450511</v>
      </c>
      <c r="BI9">
        <v>8383.7800000000007</v>
      </c>
      <c r="BJ9">
        <v>11905070</v>
      </c>
      <c r="BK9">
        <v>103102</v>
      </c>
      <c r="BL9">
        <v>10575.33</v>
      </c>
      <c r="BM9">
        <v>11727430</v>
      </c>
      <c r="BN9">
        <v>13292620</v>
      </c>
      <c r="BO9">
        <v>564.48</v>
      </c>
      <c r="BP9">
        <v>340142.9</v>
      </c>
      <c r="BQ9">
        <v>9646.85</v>
      </c>
      <c r="BR9">
        <v>5355129</v>
      </c>
      <c r="BS9">
        <v>38573.980000000003</v>
      </c>
      <c r="BT9">
        <v>1108524</v>
      </c>
      <c r="BU9">
        <v>8309834</v>
      </c>
      <c r="BV9">
        <v>681.51</v>
      </c>
      <c r="BW9">
        <v>36581.67</v>
      </c>
      <c r="BX9">
        <v>5379446</v>
      </c>
      <c r="BY9">
        <v>8031585</v>
      </c>
      <c r="BZ9">
        <v>3420.82</v>
      </c>
      <c r="CA9">
        <v>45697.65</v>
      </c>
      <c r="CB9">
        <v>247915.1</v>
      </c>
      <c r="CC9">
        <v>229255.8</v>
      </c>
      <c r="CD9">
        <v>741.14</v>
      </c>
      <c r="CE9">
        <v>1648452</v>
      </c>
      <c r="CF9">
        <v>109093</v>
      </c>
      <c r="CG9">
        <v>17549.55</v>
      </c>
      <c r="CH9">
        <v>1791229</v>
      </c>
      <c r="CI9">
        <v>3412.72</v>
      </c>
      <c r="CJ9">
        <v>594.1</v>
      </c>
    </row>
    <row r="10" spans="1:88">
      <c r="A10" t="s">
        <v>248</v>
      </c>
      <c r="B10" t="s">
        <v>249</v>
      </c>
      <c r="D10" s="121">
        <v>44160</v>
      </c>
      <c r="E10" s="122">
        <v>0.76597222222222217</v>
      </c>
      <c r="F10">
        <v>2202</v>
      </c>
      <c r="G10" t="s">
        <v>174</v>
      </c>
      <c r="H10" t="s">
        <v>175</v>
      </c>
      <c r="I10">
        <v>9.1499999999999998E-2</v>
      </c>
      <c r="J10">
        <v>2565</v>
      </c>
      <c r="K10">
        <v>2858</v>
      </c>
      <c r="L10">
        <v>2871</v>
      </c>
      <c r="M10">
        <v>114.5</v>
      </c>
      <c r="N10">
        <v>130.1</v>
      </c>
      <c r="O10">
        <v>104.4</v>
      </c>
      <c r="P10">
        <v>177.9</v>
      </c>
      <c r="Q10">
        <v>183.5</v>
      </c>
      <c r="R10">
        <v>5967</v>
      </c>
      <c r="S10">
        <v>3103</v>
      </c>
      <c r="T10">
        <v>5772</v>
      </c>
      <c r="U10">
        <v>4280</v>
      </c>
      <c r="V10">
        <v>5878</v>
      </c>
      <c r="W10">
        <v>0.27450000000000002</v>
      </c>
      <c r="X10">
        <v>0.24079999999999999</v>
      </c>
      <c r="Y10">
        <v>151.9</v>
      </c>
      <c r="Z10">
        <v>1470</v>
      </c>
      <c r="AA10">
        <v>6.2759999999999998</v>
      </c>
      <c r="AB10">
        <v>1.15E-2</v>
      </c>
      <c r="AC10">
        <v>1.216</v>
      </c>
      <c r="AD10">
        <v>8.6E-3</v>
      </c>
      <c r="AE10">
        <v>6.4999999999999997E-3</v>
      </c>
      <c r="AF10" t="s">
        <v>309</v>
      </c>
      <c r="AG10">
        <v>0.72</v>
      </c>
      <c r="AH10">
        <v>4.75</v>
      </c>
      <c r="AI10">
        <v>0.75</v>
      </c>
      <c r="AJ10">
        <v>0.4</v>
      </c>
      <c r="AK10">
        <v>7.7</v>
      </c>
      <c r="AL10">
        <v>0.54</v>
      </c>
      <c r="AM10">
        <v>5.0999999999999996</v>
      </c>
      <c r="AN10">
        <v>5.15</v>
      </c>
      <c r="AO10">
        <v>4.72</v>
      </c>
      <c r="AP10">
        <v>1.99</v>
      </c>
      <c r="AQ10">
        <v>2.0699999999999998</v>
      </c>
      <c r="AR10">
        <v>0.32</v>
      </c>
      <c r="AS10">
        <v>5.09</v>
      </c>
      <c r="AT10">
        <v>0.24</v>
      </c>
      <c r="AU10">
        <v>10.23</v>
      </c>
      <c r="AV10">
        <v>0.4</v>
      </c>
      <c r="AW10">
        <v>0.37</v>
      </c>
      <c r="AX10">
        <v>2.59</v>
      </c>
      <c r="AY10">
        <v>0.43</v>
      </c>
      <c r="AZ10">
        <v>29.62</v>
      </c>
      <c r="BA10">
        <v>3.52</v>
      </c>
      <c r="BB10">
        <v>8.39</v>
      </c>
      <c r="BC10">
        <v>12.88</v>
      </c>
      <c r="BD10" t="s">
        <v>311</v>
      </c>
      <c r="BE10">
        <v>5381.14</v>
      </c>
      <c r="BF10">
        <v>294773.90000000002</v>
      </c>
      <c r="BG10">
        <v>80507180</v>
      </c>
      <c r="BH10">
        <v>12068430</v>
      </c>
      <c r="BI10">
        <v>2921.51</v>
      </c>
      <c r="BJ10">
        <v>4776307</v>
      </c>
      <c r="BK10">
        <v>56552.75</v>
      </c>
      <c r="BL10">
        <v>7826.82</v>
      </c>
      <c r="BM10">
        <v>9845056</v>
      </c>
      <c r="BN10">
        <v>16163690</v>
      </c>
      <c r="BO10">
        <v>670.04</v>
      </c>
      <c r="BP10">
        <v>424709.7</v>
      </c>
      <c r="BQ10">
        <v>11201.35</v>
      </c>
      <c r="BR10">
        <v>6622766</v>
      </c>
      <c r="BS10">
        <v>42500.78</v>
      </c>
      <c r="BT10">
        <v>1220354</v>
      </c>
      <c r="BU10">
        <v>9379593</v>
      </c>
      <c r="BV10">
        <v>199.63</v>
      </c>
      <c r="BW10">
        <v>12309.04</v>
      </c>
      <c r="BX10">
        <v>6650128</v>
      </c>
      <c r="BY10">
        <v>8417933</v>
      </c>
      <c r="BZ10">
        <v>3763.87</v>
      </c>
      <c r="CA10">
        <v>49486.12</v>
      </c>
      <c r="CB10">
        <v>275550.3</v>
      </c>
      <c r="CC10">
        <v>263659.90000000002</v>
      </c>
      <c r="CD10">
        <v>586.32000000000005</v>
      </c>
      <c r="CE10">
        <v>1788271</v>
      </c>
      <c r="CF10">
        <v>120124.9</v>
      </c>
      <c r="CG10">
        <v>6721.89</v>
      </c>
      <c r="CH10">
        <v>1919077</v>
      </c>
      <c r="CI10">
        <v>2002.03</v>
      </c>
      <c r="CJ10">
        <v>330.01</v>
      </c>
    </row>
    <row r="11" spans="1:88">
      <c r="A11" t="s">
        <v>294</v>
      </c>
      <c r="B11" t="s">
        <v>295</v>
      </c>
      <c r="D11" s="121">
        <v>44160</v>
      </c>
      <c r="E11" s="122">
        <v>0.86388888888888893</v>
      </c>
      <c r="F11">
        <v>2503</v>
      </c>
      <c r="G11" t="s">
        <v>174</v>
      </c>
      <c r="H11" t="s">
        <v>175</v>
      </c>
      <c r="I11">
        <v>4.5400000000000003E-2</v>
      </c>
      <c r="J11">
        <v>3224</v>
      </c>
      <c r="K11">
        <v>3402</v>
      </c>
      <c r="L11">
        <v>3427</v>
      </c>
      <c r="M11">
        <v>62.85</v>
      </c>
      <c r="N11">
        <v>66.36</v>
      </c>
      <c r="O11">
        <v>56.08</v>
      </c>
      <c r="P11">
        <v>46.92</v>
      </c>
      <c r="Q11">
        <v>53.2</v>
      </c>
      <c r="R11">
        <v>5705</v>
      </c>
      <c r="S11">
        <v>3103</v>
      </c>
      <c r="T11">
        <v>5617</v>
      </c>
      <c r="U11">
        <v>4362</v>
      </c>
      <c r="V11">
        <v>5750</v>
      </c>
      <c r="W11">
        <v>0.65149999999999997</v>
      </c>
      <c r="X11">
        <v>0.65959999999999996</v>
      </c>
      <c r="Y11">
        <v>46.07</v>
      </c>
      <c r="Z11">
        <v>83.09</v>
      </c>
      <c r="AA11">
        <v>1.4590000000000001</v>
      </c>
      <c r="AB11">
        <v>-4.1000000000000003E-3</v>
      </c>
      <c r="AC11">
        <v>1.33</v>
      </c>
      <c r="AD11">
        <v>1.9599999999999999E-2</v>
      </c>
      <c r="AE11">
        <v>3.9600000000000003E-2</v>
      </c>
      <c r="AF11" t="s">
        <v>309</v>
      </c>
      <c r="AG11">
        <v>3.83</v>
      </c>
      <c r="AH11">
        <v>0.9</v>
      </c>
      <c r="AI11">
        <v>0.74</v>
      </c>
      <c r="AJ11">
        <v>0.19</v>
      </c>
      <c r="AK11">
        <v>4.33</v>
      </c>
      <c r="AL11">
        <v>0.63</v>
      </c>
      <c r="AM11">
        <v>9.0399999999999991</v>
      </c>
      <c r="AN11">
        <v>2.61</v>
      </c>
      <c r="AO11">
        <v>17.149999999999999</v>
      </c>
      <c r="AP11">
        <v>3.71</v>
      </c>
      <c r="AQ11">
        <v>15.08</v>
      </c>
      <c r="AR11">
        <v>0.45</v>
      </c>
      <c r="AS11">
        <v>2.09</v>
      </c>
      <c r="AT11">
        <v>1.3</v>
      </c>
      <c r="AU11">
        <v>5.95</v>
      </c>
      <c r="AV11">
        <v>0.65</v>
      </c>
      <c r="AW11">
        <v>0.52</v>
      </c>
      <c r="AX11">
        <v>2.08</v>
      </c>
      <c r="AY11">
        <v>1.04</v>
      </c>
      <c r="AZ11">
        <v>49.81</v>
      </c>
      <c r="BA11">
        <v>0.48</v>
      </c>
      <c r="BB11">
        <v>15.53</v>
      </c>
      <c r="BC11">
        <v>6.98</v>
      </c>
      <c r="BD11" t="s">
        <v>311</v>
      </c>
      <c r="BE11">
        <v>2647</v>
      </c>
      <c r="BF11">
        <v>342856.1</v>
      </c>
      <c r="BG11">
        <v>82249600</v>
      </c>
      <c r="BH11">
        <v>12360210</v>
      </c>
      <c r="BI11">
        <v>1491.24</v>
      </c>
      <c r="BJ11">
        <v>2097737</v>
      </c>
      <c r="BK11">
        <v>26954.55</v>
      </c>
      <c r="BL11">
        <v>2489.19</v>
      </c>
      <c r="BM11">
        <v>4168745</v>
      </c>
      <c r="BN11">
        <v>13339160</v>
      </c>
      <c r="BO11">
        <v>620.04</v>
      </c>
      <c r="BP11">
        <v>354698.3</v>
      </c>
      <c r="BQ11">
        <v>10561.98</v>
      </c>
      <c r="BR11">
        <v>5559401</v>
      </c>
      <c r="BS11">
        <v>39330.06</v>
      </c>
      <c r="BT11">
        <v>1050681</v>
      </c>
      <c r="BU11">
        <v>8049120</v>
      </c>
      <c r="BV11">
        <v>431.49</v>
      </c>
      <c r="BW11">
        <v>23998.49</v>
      </c>
      <c r="BX11">
        <v>1732762</v>
      </c>
      <c r="BY11">
        <v>410167.1</v>
      </c>
      <c r="BZ11">
        <v>3468.61</v>
      </c>
      <c r="CA11">
        <v>43819.6</v>
      </c>
      <c r="CB11">
        <v>239510.8</v>
      </c>
      <c r="CC11">
        <v>53686.04</v>
      </c>
      <c r="CD11">
        <v>442.23</v>
      </c>
      <c r="CE11">
        <v>1594067</v>
      </c>
      <c r="CF11">
        <v>106614</v>
      </c>
      <c r="CG11">
        <v>6547.36</v>
      </c>
      <c r="CH11">
        <v>1729218</v>
      </c>
      <c r="CI11">
        <v>2123.91</v>
      </c>
      <c r="CJ11">
        <v>1165.6300000000001</v>
      </c>
    </row>
    <row r="12" spans="1:88">
      <c r="A12" t="s">
        <v>250</v>
      </c>
      <c r="B12" t="s">
        <v>251</v>
      </c>
      <c r="D12" s="121">
        <v>44160</v>
      </c>
      <c r="E12" s="122">
        <v>0.76944444444444438</v>
      </c>
      <c r="F12">
        <v>2203</v>
      </c>
      <c r="G12" t="s">
        <v>174</v>
      </c>
      <c r="H12" t="s">
        <v>175</v>
      </c>
      <c r="I12">
        <v>4.7100000000000003E-2</v>
      </c>
      <c r="J12">
        <v>2767</v>
      </c>
      <c r="K12">
        <v>3563</v>
      </c>
      <c r="L12">
        <v>3578</v>
      </c>
      <c r="M12">
        <v>21.63</v>
      </c>
      <c r="N12">
        <v>26.91</v>
      </c>
      <c r="O12">
        <v>28.98</v>
      </c>
      <c r="P12">
        <v>35.270000000000003</v>
      </c>
      <c r="Q12">
        <v>55.48</v>
      </c>
      <c r="R12">
        <v>6402</v>
      </c>
      <c r="S12">
        <v>2749</v>
      </c>
      <c r="T12">
        <v>5776</v>
      </c>
      <c r="U12">
        <v>3688</v>
      </c>
      <c r="V12">
        <v>5910</v>
      </c>
      <c r="W12">
        <v>3.9199999999999999E-2</v>
      </c>
      <c r="X12">
        <v>-3.2000000000000002E-3</v>
      </c>
      <c r="Y12">
        <v>50.85</v>
      </c>
      <c r="Z12">
        <v>48.06</v>
      </c>
      <c r="AA12">
        <v>1.448</v>
      </c>
      <c r="AB12">
        <v>8.8000000000000005E-3</v>
      </c>
      <c r="AC12">
        <v>1.1599999999999999</v>
      </c>
      <c r="AD12">
        <v>3.0999999999999999E-3</v>
      </c>
      <c r="AE12">
        <v>2.69E-2</v>
      </c>
      <c r="AF12" t="s">
        <v>309</v>
      </c>
      <c r="AG12">
        <v>31.69</v>
      </c>
      <c r="AH12">
        <v>2.64</v>
      </c>
      <c r="AI12">
        <v>18.510000000000002</v>
      </c>
      <c r="AJ12">
        <v>17.93</v>
      </c>
      <c r="AK12">
        <v>11.08</v>
      </c>
      <c r="AL12">
        <v>18.04</v>
      </c>
      <c r="AM12">
        <v>19.170000000000002</v>
      </c>
      <c r="AN12">
        <v>7.5</v>
      </c>
      <c r="AO12">
        <v>27.34</v>
      </c>
      <c r="AP12">
        <v>12.38</v>
      </c>
      <c r="AQ12">
        <v>14.56</v>
      </c>
      <c r="AR12">
        <v>17.75</v>
      </c>
      <c r="AS12">
        <v>2.48</v>
      </c>
      <c r="AT12">
        <v>17.850000000000001</v>
      </c>
      <c r="AU12">
        <v>18.920000000000002</v>
      </c>
      <c r="AV12" t="s">
        <v>310</v>
      </c>
      <c r="AW12">
        <v>17.98</v>
      </c>
      <c r="AX12">
        <v>6.14</v>
      </c>
      <c r="AY12">
        <v>23.87</v>
      </c>
      <c r="AZ12" t="s">
        <v>310</v>
      </c>
      <c r="BA12">
        <v>16.12</v>
      </c>
      <c r="BB12" t="s">
        <v>310</v>
      </c>
      <c r="BC12">
        <v>22.92</v>
      </c>
      <c r="BD12" t="s">
        <v>311</v>
      </c>
      <c r="BE12">
        <v>2772.58</v>
      </c>
      <c r="BF12">
        <v>327664.59999999998</v>
      </c>
      <c r="BG12">
        <v>88379130</v>
      </c>
      <c r="BH12">
        <v>13249710</v>
      </c>
      <c r="BI12">
        <v>583.37</v>
      </c>
      <c r="BJ12">
        <v>881818.8</v>
      </c>
      <c r="BK12">
        <v>12901.99</v>
      </c>
      <c r="BL12">
        <v>2300.27</v>
      </c>
      <c r="BM12">
        <v>4387415</v>
      </c>
      <c r="BN12">
        <v>13237190</v>
      </c>
      <c r="BO12">
        <v>610.04</v>
      </c>
      <c r="BP12">
        <v>374524.7</v>
      </c>
      <c r="BQ12">
        <v>9945.92</v>
      </c>
      <c r="BR12">
        <v>5866651</v>
      </c>
      <c r="BS12">
        <v>43805.17</v>
      </c>
      <c r="BT12">
        <v>926297.9</v>
      </c>
      <c r="BU12">
        <v>8423855</v>
      </c>
      <c r="BV12">
        <v>34.44</v>
      </c>
      <c r="BW12">
        <v>2820.31</v>
      </c>
      <c r="BX12">
        <v>1963191</v>
      </c>
      <c r="BY12">
        <v>210501.3</v>
      </c>
      <c r="BZ12">
        <v>3862.42</v>
      </c>
      <c r="CA12">
        <v>40390.93</v>
      </c>
      <c r="CB12">
        <v>241297.7</v>
      </c>
      <c r="CC12">
        <v>52012.18</v>
      </c>
      <c r="CD12">
        <v>504.83</v>
      </c>
      <c r="CE12">
        <v>1617232</v>
      </c>
      <c r="CF12">
        <v>106820.6</v>
      </c>
      <c r="CG12">
        <v>5703.61</v>
      </c>
      <c r="CH12">
        <v>1723144</v>
      </c>
      <c r="CI12">
        <v>1627.9</v>
      </c>
      <c r="CJ12">
        <v>811.89</v>
      </c>
    </row>
    <row r="13" spans="1:88">
      <c r="A13" t="s">
        <v>296</v>
      </c>
      <c r="B13" t="s">
        <v>297</v>
      </c>
      <c r="D13" s="121">
        <v>44160</v>
      </c>
      <c r="E13" s="122">
        <v>0.86736111111111114</v>
      </c>
      <c r="F13">
        <v>2504</v>
      </c>
      <c r="G13" t="s">
        <v>174</v>
      </c>
      <c r="H13" t="s">
        <v>175</v>
      </c>
      <c r="I13">
        <v>4.8500000000000001E-2</v>
      </c>
      <c r="J13">
        <v>3291</v>
      </c>
      <c r="K13">
        <v>3417</v>
      </c>
      <c r="L13">
        <v>3430</v>
      </c>
      <c r="M13">
        <v>65.790000000000006</v>
      </c>
      <c r="N13">
        <v>69.41</v>
      </c>
      <c r="O13">
        <v>80.45</v>
      </c>
      <c r="P13">
        <v>47.42</v>
      </c>
      <c r="Q13">
        <v>49.34</v>
      </c>
      <c r="R13">
        <v>5769</v>
      </c>
      <c r="S13">
        <v>3160</v>
      </c>
      <c r="T13">
        <v>5579</v>
      </c>
      <c r="U13">
        <v>4331</v>
      </c>
      <c r="V13">
        <v>5709</v>
      </c>
      <c r="W13">
        <v>1.0129999999999999</v>
      </c>
      <c r="X13">
        <v>0.98750000000000004</v>
      </c>
      <c r="Y13">
        <v>63.19</v>
      </c>
      <c r="Z13">
        <v>399.9</v>
      </c>
      <c r="AA13">
        <v>1.444</v>
      </c>
      <c r="AB13">
        <v>1.2500000000000001E-2</v>
      </c>
      <c r="AC13">
        <v>2.04</v>
      </c>
      <c r="AD13">
        <v>2.4799999999999999E-2</v>
      </c>
      <c r="AE13">
        <v>0.1091</v>
      </c>
      <c r="AF13" t="s">
        <v>309</v>
      </c>
      <c r="AG13">
        <v>1.36</v>
      </c>
      <c r="AH13">
        <v>1.87</v>
      </c>
      <c r="AI13">
        <v>0.83</v>
      </c>
      <c r="AJ13">
        <v>1.42</v>
      </c>
      <c r="AK13">
        <v>7.04</v>
      </c>
      <c r="AL13">
        <v>0.82</v>
      </c>
      <c r="AM13">
        <v>5.18</v>
      </c>
      <c r="AN13">
        <v>3.07</v>
      </c>
      <c r="AO13">
        <v>13.35</v>
      </c>
      <c r="AP13">
        <v>2.11</v>
      </c>
      <c r="AQ13">
        <v>9.5399999999999991</v>
      </c>
      <c r="AR13">
        <v>0.45</v>
      </c>
      <c r="AS13">
        <v>2.62</v>
      </c>
      <c r="AT13">
        <v>0.72</v>
      </c>
      <c r="AU13">
        <v>5.25</v>
      </c>
      <c r="AV13">
        <v>0.47</v>
      </c>
      <c r="AW13">
        <v>0.56000000000000005</v>
      </c>
      <c r="AX13">
        <v>1.56</v>
      </c>
      <c r="AY13">
        <v>0.75</v>
      </c>
      <c r="AZ13">
        <v>25.47</v>
      </c>
      <c r="BA13">
        <v>1.53</v>
      </c>
      <c r="BB13">
        <v>3.7</v>
      </c>
      <c r="BC13">
        <v>1.55</v>
      </c>
      <c r="BD13" t="s">
        <v>311</v>
      </c>
      <c r="BE13">
        <v>2722.57</v>
      </c>
      <c r="BF13">
        <v>330350.8</v>
      </c>
      <c r="BG13">
        <v>80893340</v>
      </c>
      <c r="BH13">
        <v>12116900</v>
      </c>
      <c r="BI13">
        <v>1473.46</v>
      </c>
      <c r="BJ13">
        <v>2148284</v>
      </c>
      <c r="BK13">
        <v>38385.360000000001</v>
      </c>
      <c r="BL13">
        <v>2366.9499999999998</v>
      </c>
      <c r="BM13">
        <v>3958081</v>
      </c>
      <c r="BN13">
        <v>13646730</v>
      </c>
      <c r="BO13">
        <v>595.59</v>
      </c>
      <c r="BP13">
        <v>345003</v>
      </c>
      <c r="BQ13">
        <v>9898.15</v>
      </c>
      <c r="BR13">
        <v>5406183</v>
      </c>
      <c r="BS13">
        <v>37128.79</v>
      </c>
      <c r="BT13">
        <v>1065382</v>
      </c>
      <c r="BU13">
        <v>7883042</v>
      </c>
      <c r="BV13">
        <v>630.39</v>
      </c>
      <c r="BW13">
        <v>33802.76</v>
      </c>
      <c r="BX13">
        <v>2326398</v>
      </c>
      <c r="BY13">
        <v>2001085</v>
      </c>
      <c r="BZ13">
        <v>3397.48</v>
      </c>
      <c r="CA13">
        <v>44260.959999999999</v>
      </c>
      <c r="CB13">
        <v>235277.3</v>
      </c>
      <c r="CC13">
        <v>52199.34</v>
      </c>
      <c r="CD13">
        <v>520.39</v>
      </c>
      <c r="CE13">
        <v>1571107</v>
      </c>
      <c r="CF13">
        <v>105028</v>
      </c>
      <c r="CG13">
        <v>9873.89</v>
      </c>
      <c r="CH13">
        <v>1730495</v>
      </c>
      <c r="CI13">
        <v>2277.64</v>
      </c>
      <c r="CJ13">
        <v>2990.76</v>
      </c>
    </row>
    <row r="14" spans="1:88">
      <c r="A14" t="s">
        <v>252</v>
      </c>
      <c r="B14" t="s">
        <v>253</v>
      </c>
      <c r="D14" s="121">
        <v>44160</v>
      </c>
      <c r="E14" s="122">
        <v>0.77361111111111114</v>
      </c>
      <c r="F14">
        <v>2204</v>
      </c>
      <c r="G14" t="s">
        <v>174</v>
      </c>
      <c r="H14" t="s">
        <v>175</v>
      </c>
      <c r="I14">
        <v>3.6400000000000002E-2</v>
      </c>
      <c r="J14">
        <v>3146</v>
      </c>
      <c r="K14">
        <v>3261</v>
      </c>
      <c r="L14">
        <v>3275</v>
      </c>
      <c r="M14">
        <v>13.49</v>
      </c>
      <c r="N14">
        <v>15.18</v>
      </c>
      <c r="O14">
        <v>23.43</v>
      </c>
      <c r="P14">
        <v>34.369999999999997</v>
      </c>
      <c r="Q14">
        <v>35.49</v>
      </c>
      <c r="R14">
        <v>5397</v>
      </c>
      <c r="S14">
        <v>2816</v>
      </c>
      <c r="T14">
        <v>5289</v>
      </c>
      <c r="U14">
        <v>4104</v>
      </c>
      <c r="V14">
        <v>5391</v>
      </c>
      <c r="W14">
        <v>-1E-4</v>
      </c>
      <c r="X14">
        <v>-4.65E-2</v>
      </c>
      <c r="Y14">
        <v>55.85</v>
      </c>
      <c r="Z14">
        <v>6.5540000000000003</v>
      </c>
      <c r="AA14">
        <v>1.194</v>
      </c>
      <c r="AB14">
        <v>-9.7000000000000003E-3</v>
      </c>
      <c r="AC14">
        <v>1.133</v>
      </c>
      <c r="AD14">
        <v>-2E-3</v>
      </c>
      <c r="AE14">
        <v>5.3499999999999999E-2</v>
      </c>
      <c r="AF14" t="s">
        <v>309</v>
      </c>
      <c r="AG14">
        <v>8</v>
      </c>
      <c r="AH14">
        <v>1.1100000000000001</v>
      </c>
      <c r="AI14">
        <v>1.05</v>
      </c>
      <c r="AJ14">
        <v>1.06</v>
      </c>
      <c r="AK14">
        <v>16.690000000000001</v>
      </c>
      <c r="AL14">
        <v>0.86</v>
      </c>
      <c r="AM14">
        <v>10.02</v>
      </c>
      <c r="AN14">
        <v>9.0500000000000007</v>
      </c>
      <c r="AO14">
        <v>21.89</v>
      </c>
      <c r="AP14">
        <v>3.45</v>
      </c>
      <c r="AQ14">
        <v>7.11</v>
      </c>
      <c r="AR14">
        <v>0.38</v>
      </c>
      <c r="AS14">
        <v>1.89</v>
      </c>
      <c r="AT14">
        <v>0.47</v>
      </c>
      <c r="AU14" t="s">
        <v>310</v>
      </c>
      <c r="AV14">
        <v>9.0299999999999994</v>
      </c>
      <c r="AW14">
        <v>0.64</v>
      </c>
      <c r="AX14">
        <v>2.54</v>
      </c>
      <c r="AY14">
        <v>0.59</v>
      </c>
      <c r="AZ14">
        <v>50.83</v>
      </c>
      <c r="BA14">
        <v>1.08</v>
      </c>
      <c r="BB14">
        <v>52.84</v>
      </c>
      <c r="BC14">
        <v>3.84</v>
      </c>
      <c r="BD14" t="s">
        <v>311</v>
      </c>
      <c r="BE14">
        <v>2496.96</v>
      </c>
      <c r="BF14">
        <v>348852.1</v>
      </c>
      <c r="BG14">
        <v>87124850</v>
      </c>
      <c r="BH14">
        <v>13054330</v>
      </c>
      <c r="BI14">
        <v>347.8</v>
      </c>
      <c r="BJ14">
        <v>542169.4</v>
      </c>
      <c r="BK14">
        <v>12884.12</v>
      </c>
      <c r="BL14">
        <v>2121.34</v>
      </c>
      <c r="BM14">
        <v>3964571</v>
      </c>
      <c r="BN14">
        <v>13442830</v>
      </c>
      <c r="BO14">
        <v>586.70000000000005</v>
      </c>
      <c r="BP14">
        <v>369151.8</v>
      </c>
      <c r="BQ14">
        <v>10362.92</v>
      </c>
      <c r="BR14">
        <v>5761623</v>
      </c>
      <c r="BS14">
        <v>41013.54</v>
      </c>
      <c r="BT14">
        <v>1119552</v>
      </c>
      <c r="BU14">
        <v>8896855</v>
      </c>
      <c r="BV14">
        <v>5.56</v>
      </c>
      <c r="BW14">
        <v>1491.95</v>
      </c>
      <c r="BX14">
        <v>2321009</v>
      </c>
      <c r="BY14">
        <v>35166.639999999999</v>
      </c>
      <c r="BZ14">
        <v>3623.46</v>
      </c>
      <c r="CA14">
        <v>46162.36</v>
      </c>
      <c r="CB14">
        <v>262092.7</v>
      </c>
      <c r="CC14">
        <v>48177.55</v>
      </c>
      <c r="CD14">
        <v>446.68</v>
      </c>
      <c r="CE14">
        <v>1723415</v>
      </c>
      <c r="CF14">
        <v>116253.3</v>
      </c>
      <c r="CG14">
        <v>6037.1</v>
      </c>
      <c r="CH14">
        <v>1854094</v>
      </c>
      <c r="CI14">
        <v>1604.57</v>
      </c>
      <c r="CJ14">
        <v>1639.76</v>
      </c>
    </row>
    <row r="15" spans="1:88">
      <c r="A15" t="s">
        <v>298</v>
      </c>
      <c r="B15" t="s">
        <v>299</v>
      </c>
      <c r="D15" s="121">
        <v>44160</v>
      </c>
      <c r="E15" s="122">
        <v>0.87152777777777779</v>
      </c>
      <c r="F15">
        <v>2505</v>
      </c>
      <c r="G15" t="s">
        <v>174</v>
      </c>
      <c r="H15" t="s">
        <v>175</v>
      </c>
      <c r="I15">
        <v>4.6300000000000001E-2</v>
      </c>
      <c r="J15">
        <v>3117</v>
      </c>
      <c r="K15">
        <v>3250</v>
      </c>
      <c r="L15">
        <v>3241</v>
      </c>
      <c r="M15">
        <v>61.8</v>
      </c>
      <c r="N15">
        <v>68.2</v>
      </c>
      <c r="O15">
        <v>79.569999999999993</v>
      </c>
      <c r="P15">
        <v>46.42</v>
      </c>
      <c r="Q15">
        <v>45.95</v>
      </c>
      <c r="R15">
        <v>5662</v>
      </c>
      <c r="S15">
        <v>3041</v>
      </c>
      <c r="T15">
        <v>5334</v>
      </c>
      <c r="U15">
        <v>4262</v>
      </c>
      <c r="V15">
        <v>5472</v>
      </c>
      <c r="W15">
        <v>1.087</v>
      </c>
      <c r="X15">
        <v>0.99519999999999997</v>
      </c>
      <c r="Y15">
        <v>63.04</v>
      </c>
      <c r="Z15">
        <v>399.8</v>
      </c>
      <c r="AA15">
        <v>1.5589999999999999</v>
      </c>
      <c r="AB15">
        <v>9.4999999999999998E-3</v>
      </c>
      <c r="AC15">
        <v>4.4370000000000003</v>
      </c>
      <c r="AD15">
        <v>2.24E-2</v>
      </c>
      <c r="AE15">
        <v>0.14349999999999999</v>
      </c>
      <c r="AF15" t="s">
        <v>309</v>
      </c>
      <c r="AG15">
        <v>2.7</v>
      </c>
      <c r="AH15">
        <v>0.72</v>
      </c>
      <c r="AI15">
        <v>1.24</v>
      </c>
      <c r="AJ15">
        <v>0.89</v>
      </c>
      <c r="AK15">
        <v>3.17</v>
      </c>
      <c r="AL15">
        <v>0.75</v>
      </c>
      <c r="AM15">
        <v>4.75</v>
      </c>
      <c r="AN15">
        <v>7.88</v>
      </c>
      <c r="AO15">
        <v>19.68</v>
      </c>
      <c r="AP15">
        <v>1.72</v>
      </c>
      <c r="AQ15">
        <v>3.16</v>
      </c>
      <c r="AR15">
        <v>1.3</v>
      </c>
      <c r="AS15">
        <v>0.86</v>
      </c>
      <c r="AT15">
        <v>0.49</v>
      </c>
      <c r="AU15">
        <v>4.68</v>
      </c>
      <c r="AV15">
        <v>0.51</v>
      </c>
      <c r="AW15">
        <v>1.38</v>
      </c>
      <c r="AX15">
        <v>4.82</v>
      </c>
      <c r="AY15">
        <v>1.1499999999999999</v>
      </c>
      <c r="AZ15">
        <v>10.15</v>
      </c>
      <c r="BA15">
        <v>1.28</v>
      </c>
      <c r="BB15">
        <v>3.46</v>
      </c>
      <c r="BC15">
        <v>1.56</v>
      </c>
      <c r="BD15" t="s">
        <v>311</v>
      </c>
      <c r="BE15">
        <v>2664.77</v>
      </c>
      <c r="BF15">
        <v>315821.90000000002</v>
      </c>
      <c r="BG15">
        <v>77948430</v>
      </c>
      <c r="BH15">
        <v>11596370</v>
      </c>
      <c r="BI15">
        <v>1397.9</v>
      </c>
      <c r="BJ15">
        <v>2138719</v>
      </c>
      <c r="BK15">
        <v>38536.86</v>
      </c>
      <c r="BL15">
        <v>2354.7199999999998</v>
      </c>
      <c r="BM15">
        <v>3897878</v>
      </c>
      <c r="BN15">
        <v>13573010</v>
      </c>
      <c r="BO15">
        <v>578.91999999999996</v>
      </c>
      <c r="BP15">
        <v>334152.5</v>
      </c>
      <c r="BQ15">
        <v>9833.65</v>
      </c>
      <c r="BR15">
        <v>5249524</v>
      </c>
      <c r="BS15">
        <v>37471.54</v>
      </c>
      <c r="BT15">
        <v>1081295</v>
      </c>
      <c r="BU15">
        <v>7985635</v>
      </c>
      <c r="BV15">
        <v>682.25</v>
      </c>
      <c r="BW15">
        <v>34489.14</v>
      </c>
      <c r="BX15">
        <v>2350928</v>
      </c>
      <c r="BY15">
        <v>2027141</v>
      </c>
      <c r="BZ15">
        <v>3398.22</v>
      </c>
      <c r="CA15">
        <v>44929.05</v>
      </c>
      <c r="CB15">
        <v>237534.2</v>
      </c>
      <c r="CC15">
        <v>56875.25</v>
      </c>
      <c r="CD15">
        <v>509.27</v>
      </c>
      <c r="CE15">
        <v>1583858</v>
      </c>
      <c r="CF15">
        <v>106339</v>
      </c>
      <c r="CG15">
        <v>21602.12</v>
      </c>
      <c r="CH15">
        <v>1743587</v>
      </c>
      <c r="CI15">
        <v>2223.1799999999998</v>
      </c>
      <c r="CJ15">
        <v>3921.03</v>
      </c>
    </row>
    <row r="16" spans="1:88">
      <c r="A16" t="s">
        <v>254</v>
      </c>
      <c r="B16" t="s">
        <v>255</v>
      </c>
      <c r="D16" s="121">
        <v>44160</v>
      </c>
      <c r="E16" s="122">
        <v>0.77708333333333324</v>
      </c>
      <c r="F16">
        <v>2205</v>
      </c>
      <c r="G16" t="s">
        <v>174</v>
      </c>
      <c r="H16" t="s">
        <v>175</v>
      </c>
      <c r="I16">
        <v>3.7999999999999999E-2</v>
      </c>
      <c r="J16">
        <v>3110</v>
      </c>
      <c r="K16">
        <v>3238</v>
      </c>
      <c r="L16">
        <v>3253</v>
      </c>
      <c r="M16">
        <v>17.989999999999998</v>
      </c>
      <c r="N16">
        <v>17.97</v>
      </c>
      <c r="O16">
        <v>22.72</v>
      </c>
      <c r="P16">
        <v>31.1</v>
      </c>
      <c r="Q16">
        <v>36.71</v>
      </c>
      <c r="R16">
        <v>5361</v>
      </c>
      <c r="S16">
        <v>3036</v>
      </c>
      <c r="T16">
        <v>5266</v>
      </c>
      <c r="U16">
        <v>4148</v>
      </c>
      <c r="V16">
        <v>5362</v>
      </c>
      <c r="W16">
        <v>-4.4999999999999997E-3</v>
      </c>
      <c r="X16">
        <v>-3.8600000000000002E-2</v>
      </c>
      <c r="Y16">
        <v>49.81</v>
      </c>
      <c r="Z16">
        <v>9.9009999999999998</v>
      </c>
      <c r="AA16">
        <v>1.325</v>
      </c>
      <c r="AB16">
        <v>-1.4E-2</v>
      </c>
      <c r="AC16">
        <v>2.2429999999999999</v>
      </c>
      <c r="AD16">
        <v>-1.1999999999999999E-3</v>
      </c>
      <c r="AE16">
        <v>7.9200000000000007E-2</v>
      </c>
      <c r="AF16" t="s">
        <v>309</v>
      </c>
      <c r="AG16">
        <v>4.3600000000000003</v>
      </c>
      <c r="AH16">
        <v>0.69</v>
      </c>
      <c r="AI16">
        <v>0.88</v>
      </c>
      <c r="AJ16">
        <v>0.7</v>
      </c>
      <c r="AK16">
        <v>12.68</v>
      </c>
      <c r="AL16">
        <v>0.61</v>
      </c>
      <c r="AM16">
        <v>10.77</v>
      </c>
      <c r="AN16">
        <v>1.34</v>
      </c>
      <c r="AO16">
        <v>23.1</v>
      </c>
      <c r="AP16">
        <v>3.78</v>
      </c>
      <c r="AQ16">
        <v>2.11</v>
      </c>
      <c r="AR16">
        <v>0.38</v>
      </c>
      <c r="AS16">
        <v>2.21</v>
      </c>
      <c r="AT16">
        <v>0.24</v>
      </c>
      <c r="AU16">
        <v>55.41</v>
      </c>
      <c r="AV16">
        <v>14.58</v>
      </c>
      <c r="AW16">
        <v>0.92</v>
      </c>
      <c r="AX16">
        <v>2.74</v>
      </c>
      <c r="AY16">
        <v>0.85</v>
      </c>
      <c r="AZ16">
        <v>15.59</v>
      </c>
      <c r="BA16">
        <v>0.54</v>
      </c>
      <c r="BB16">
        <v>61.68</v>
      </c>
      <c r="BC16">
        <v>1.36</v>
      </c>
      <c r="BD16" t="s">
        <v>311</v>
      </c>
      <c r="BE16">
        <v>2609.1999999999998</v>
      </c>
      <c r="BF16">
        <v>347161.8</v>
      </c>
      <c r="BG16">
        <v>87721860</v>
      </c>
      <c r="BH16">
        <v>13150070</v>
      </c>
      <c r="BI16">
        <v>461.14</v>
      </c>
      <c r="BJ16">
        <v>647833.5</v>
      </c>
      <c r="BK16">
        <v>12496.22</v>
      </c>
      <c r="BL16">
        <v>2010.21</v>
      </c>
      <c r="BM16">
        <v>4064826</v>
      </c>
      <c r="BN16">
        <v>13299890</v>
      </c>
      <c r="BO16">
        <v>636.70000000000005</v>
      </c>
      <c r="BP16">
        <v>372677.9</v>
      </c>
      <c r="BQ16">
        <v>10543.05</v>
      </c>
      <c r="BR16">
        <v>5810215</v>
      </c>
      <c r="BS16">
        <v>41282.53</v>
      </c>
      <c r="BT16">
        <v>1114591</v>
      </c>
      <c r="BU16">
        <v>9021114</v>
      </c>
      <c r="BV16">
        <v>2.59</v>
      </c>
      <c r="BW16">
        <v>1797.91</v>
      </c>
      <c r="BX16">
        <v>2099176</v>
      </c>
      <c r="BY16">
        <v>52483.62</v>
      </c>
      <c r="BZ16">
        <v>3636.06</v>
      </c>
      <c r="CA16">
        <v>45659.34</v>
      </c>
      <c r="CB16">
        <v>265189.3</v>
      </c>
      <c r="CC16">
        <v>54038.65</v>
      </c>
      <c r="CD16">
        <v>427.42</v>
      </c>
      <c r="CE16">
        <v>1740870</v>
      </c>
      <c r="CF16">
        <v>117527.6</v>
      </c>
      <c r="CG16">
        <v>12029</v>
      </c>
      <c r="CH16">
        <v>1875958</v>
      </c>
      <c r="CI16">
        <v>1649.76</v>
      </c>
      <c r="CJ16">
        <v>2388.7800000000002</v>
      </c>
    </row>
    <row r="17" spans="1:88">
      <c r="A17" t="s">
        <v>300</v>
      </c>
      <c r="B17" t="s">
        <v>301</v>
      </c>
      <c r="D17" s="121">
        <v>44160</v>
      </c>
      <c r="E17" s="122">
        <v>0.875</v>
      </c>
      <c r="F17">
        <v>2506</v>
      </c>
      <c r="G17" t="s">
        <v>174</v>
      </c>
      <c r="H17" t="s">
        <v>175</v>
      </c>
      <c r="I17">
        <v>9.35E-2</v>
      </c>
      <c r="J17">
        <v>445.8</v>
      </c>
      <c r="K17">
        <v>507.5</v>
      </c>
      <c r="L17">
        <v>520.20000000000005</v>
      </c>
      <c r="M17">
        <v>67.33</v>
      </c>
      <c r="N17">
        <v>78.91</v>
      </c>
      <c r="O17">
        <v>66.569999999999993</v>
      </c>
      <c r="P17">
        <v>8.0459999999999994</v>
      </c>
      <c r="Q17">
        <v>14.58</v>
      </c>
      <c r="R17">
        <v>9858</v>
      </c>
      <c r="S17">
        <v>5413</v>
      </c>
      <c r="T17">
        <v>10510</v>
      </c>
      <c r="U17">
        <v>7531</v>
      </c>
      <c r="V17">
        <v>10710</v>
      </c>
      <c r="W17">
        <v>7.5700000000000003E-2</v>
      </c>
      <c r="X17">
        <v>5.7200000000000001E-2</v>
      </c>
      <c r="Y17">
        <v>14.61</v>
      </c>
      <c r="Z17">
        <v>100.1</v>
      </c>
      <c r="AA17">
        <v>8.032</v>
      </c>
      <c r="AB17">
        <v>-2.9399999999999999E-2</v>
      </c>
      <c r="AC17">
        <v>0.21779999999999999</v>
      </c>
      <c r="AD17">
        <v>4.3900000000000002E-2</v>
      </c>
      <c r="AE17">
        <v>5.0000000000000001E-4</v>
      </c>
      <c r="AF17" t="s">
        <v>309</v>
      </c>
      <c r="AG17">
        <v>15.54</v>
      </c>
      <c r="AH17">
        <v>0.51</v>
      </c>
      <c r="AI17">
        <v>12.7</v>
      </c>
      <c r="AJ17">
        <v>12.73</v>
      </c>
      <c r="AK17">
        <v>4.08</v>
      </c>
      <c r="AL17">
        <v>11.51</v>
      </c>
      <c r="AM17">
        <v>7.58</v>
      </c>
      <c r="AN17">
        <v>21.92</v>
      </c>
      <c r="AO17">
        <v>86.56</v>
      </c>
      <c r="AP17">
        <v>2.5299999999999998</v>
      </c>
      <c r="AQ17">
        <v>4.84</v>
      </c>
      <c r="AR17">
        <v>12.21</v>
      </c>
      <c r="AS17">
        <v>1.27</v>
      </c>
      <c r="AT17">
        <v>11.24</v>
      </c>
      <c r="AU17">
        <v>4.91</v>
      </c>
      <c r="AV17">
        <v>31.45</v>
      </c>
      <c r="AW17">
        <v>11.93</v>
      </c>
      <c r="AX17">
        <v>2.61</v>
      </c>
      <c r="AY17">
        <v>13.46</v>
      </c>
      <c r="AZ17">
        <v>34.81</v>
      </c>
      <c r="BA17">
        <v>15.01</v>
      </c>
      <c r="BB17">
        <v>13.2</v>
      </c>
      <c r="BC17" t="s">
        <v>310</v>
      </c>
      <c r="BD17" t="s">
        <v>311</v>
      </c>
      <c r="BE17">
        <v>4178.5200000000004</v>
      </c>
      <c r="BF17">
        <v>46103.03</v>
      </c>
      <c r="BG17">
        <v>10894020</v>
      </c>
      <c r="BH17">
        <v>1666798</v>
      </c>
      <c r="BI17">
        <v>1552.36</v>
      </c>
      <c r="BJ17">
        <v>2214394</v>
      </c>
      <c r="BK17">
        <v>32513.82</v>
      </c>
      <c r="BL17">
        <v>1048.97</v>
      </c>
      <c r="BM17">
        <v>2580721</v>
      </c>
      <c r="BN17">
        <v>23634130</v>
      </c>
      <c r="BO17">
        <v>1050.08</v>
      </c>
      <c r="BP17">
        <v>588933.4</v>
      </c>
      <c r="BQ17">
        <v>17715.759999999998</v>
      </c>
      <c r="BR17">
        <v>9201509</v>
      </c>
      <c r="BS17">
        <v>38223.82</v>
      </c>
      <c r="BT17">
        <v>1079151</v>
      </c>
      <c r="BU17">
        <v>7212442</v>
      </c>
      <c r="BV17">
        <v>53.33</v>
      </c>
      <c r="BW17">
        <v>4153.24</v>
      </c>
      <c r="BX17">
        <v>489814.7</v>
      </c>
      <c r="BY17">
        <v>507322.4</v>
      </c>
      <c r="BZ17">
        <v>3432.68</v>
      </c>
      <c r="CA17">
        <v>44540.04</v>
      </c>
      <c r="CB17">
        <v>214136.1</v>
      </c>
      <c r="CC17">
        <v>259140.1</v>
      </c>
      <c r="CD17">
        <v>280.38</v>
      </c>
      <c r="CE17">
        <v>1449755</v>
      </c>
      <c r="CF17">
        <v>96830.03</v>
      </c>
      <c r="CG17">
        <v>1001.18</v>
      </c>
      <c r="CH17">
        <v>1583128</v>
      </c>
      <c r="CI17">
        <v>2580.66</v>
      </c>
      <c r="CJ17">
        <v>126.67</v>
      </c>
    </row>
    <row r="18" spans="1:88">
      <c r="A18" t="s">
        <v>256</v>
      </c>
      <c r="B18" t="s">
        <v>257</v>
      </c>
      <c r="D18" s="121">
        <v>44160</v>
      </c>
      <c r="E18" s="122">
        <v>0.78125</v>
      </c>
      <c r="F18">
        <v>2206</v>
      </c>
      <c r="G18" t="s">
        <v>174</v>
      </c>
      <c r="H18" t="s">
        <v>175</v>
      </c>
      <c r="I18">
        <v>2.7099999999999999E-2</v>
      </c>
      <c r="J18">
        <v>170</v>
      </c>
      <c r="K18">
        <v>175.4</v>
      </c>
      <c r="L18">
        <v>178.2</v>
      </c>
      <c r="M18">
        <v>13.24</v>
      </c>
      <c r="N18">
        <v>14.01</v>
      </c>
      <c r="O18">
        <v>14.55</v>
      </c>
      <c r="P18">
        <v>4.8040000000000003</v>
      </c>
      <c r="Q18">
        <v>8.26</v>
      </c>
      <c r="R18">
        <v>9255</v>
      </c>
      <c r="S18">
        <v>5580</v>
      </c>
      <c r="T18">
        <v>9117</v>
      </c>
      <c r="U18">
        <v>7214</v>
      </c>
      <c r="V18">
        <v>9276</v>
      </c>
      <c r="W18">
        <v>-2.3E-3</v>
      </c>
      <c r="X18">
        <v>-4.1700000000000001E-2</v>
      </c>
      <c r="Y18">
        <v>9.1270000000000007</v>
      </c>
      <c r="Z18">
        <v>15.3</v>
      </c>
      <c r="AA18">
        <v>6.7530000000000001</v>
      </c>
      <c r="AB18">
        <v>-2.1700000000000001E-2</v>
      </c>
      <c r="AC18">
        <v>0.13919999999999999</v>
      </c>
      <c r="AD18">
        <v>-2.5000000000000001E-3</v>
      </c>
      <c r="AE18">
        <v>-2.9999999999999997E-4</v>
      </c>
      <c r="AF18" t="s">
        <v>309</v>
      </c>
      <c r="AG18">
        <v>8.7100000000000009</v>
      </c>
      <c r="AH18">
        <v>1.1000000000000001</v>
      </c>
      <c r="AI18">
        <v>0.51</v>
      </c>
      <c r="AJ18">
        <v>0.34</v>
      </c>
      <c r="AK18">
        <v>9.92</v>
      </c>
      <c r="AL18">
        <v>0.32</v>
      </c>
      <c r="AM18">
        <v>10.57</v>
      </c>
      <c r="AN18">
        <v>13.65</v>
      </c>
      <c r="AO18">
        <v>99.42</v>
      </c>
      <c r="AP18">
        <v>3.01</v>
      </c>
      <c r="AQ18">
        <v>3.21</v>
      </c>
      <c r="AR18">
        <v>0.23</v>
      </c>
      <c r="AS18">
        <v>0.16</v>
      </c>
      <c r="AT18">
        <v>0.38</v>
      </c>
      <c r="AU18" t="s">
        <v>310</v>
      </c>
      <c r="AV18">
        <v>14.31</v>
      </c>
      <c r="AW18">
        <v>0.3</v>
      </c>
      <c r="AX18">
        <v>3.57</v>
      </c>
      <c r="AY18">
        <v>0.65</v>
      </c>
      <c r="AZ18">
        <v>16.66</v>
      </c>
      <c r="BA18">
        <v>4.3</v>
      </c>
      <c r="BB18">
        <v>21.8</v>
      </c>
      <c r="BC18">
        <v>63.61</v>
      </c>
      <c r="BD18" t="s">
        <v>311</v>
      </c>
      <c r="BE18">
        <v>2042.43</v>
      </c>
      <c r="BF18">
        <v>18900.46</v>
      </c>
      <c r="BG18">
        <v>4652234</v>
      </c>
      <c r="BH18">
        <v>706218.2</v>
      </c>
      <c r="BI18">
        <v>342.24</v>
      </c>
      <c r="BJ18">
        <v>497584.2</v>
      </c>
      <c r="BK18">
        <v>8456.19</v>
      </c>
      <c r="BL18">
        <v>1003.4</v>
      </c>
      <c r="BM18">
        <v>2951477</v>
      </c>
      <c r="BN18">
        <v>22679240</v>
      </c>
      <c r="BO18">
        <v>1162.31</v>
      </c>
      <c r="BP18">
        <v>630982.69999999995</v>
      </c>
      <c r="BQ18">
        <v>18219.740000000002</v>
      </c>
      <c r="BR18">
        <v>9828692</v>
      </c>
      <c r="BS18">
        <v>41038.480000000003</v>
      </c>
      <c r="BT18">
        <v>1101641</v>
      </c>
      <c r="BU18">
        <v>8824805</v>
      </c>
      <c r="BV18">
        <v>4.07</v>
      </c>
      <c r="BW18">
        <v>1647.15</v>
      </c>
      <c r="BX18">
        <v>379005.4</v>
      </c>
      <c r="BY18">
        <v>79637.91</v>
      </c>
      <c r="BZ18">
        <v>3653.1</v>
      </c>
      <c r="CA18">
        <v>45536.76</v>
      </c>
      <c r="CB18">
        <v>260347.5</v>
      </c>
      <c r="CC18">
        <v>267992.5</v>
      </c>
      <c r="CD18">
        <v>380.38</v>
      </c>
      <c r="CE18">
        <v>1725381</v>
      </c>
      <c r="CF18">
        <v>116478.8</v>
      </c>
      <c r="CG18">
        <v>785.61</v>
      </c>
      <c r="CH18">
        <v>1855679</v>
      </c>
      <c r="CI18">
        <v>1590.86</v>
      </c>
      <c r="CJ18">
        <v>125.56</v>
      </c>
    </row>
    <row r="19" spans="1:88">
      <c r="A19" t="s">
        <v>302</v>
      </c>
      <c r="B19" t="s">
        <v>303</v>
      </c>
      <c r="D19" s="121">
        <v>44160</v>
      </c>
      <c r="E19" s="122">
        <v>0.87847222222222221</v>
      </c>
      <c r="F19">
        <v>2507</v>
      </c>
      <c r="G19" t="s">
        <v>174</v>
      </c>
      <c r="H19" t="s">
        <v>175</v>
      </c>
      <c r="I19">
        <v>9.2999999999999992E-3</v>
      </c>
      <c r="J19">
        <v>47.47</v>
      </c>
      <c r="K19">
        <v>50.91</v>
      </c>
      <c r="L19">
        <v>50.56</v>
      </c>
      <c r="M19">
        <v>14.68</v>
      </c>
      <c r="N19">
        <v>12.72</v>
      </c>
      <c r="O19">
        <v>12.2</v>
      </c>
      <c r="P19">
        <v>8.4250000000000007</v>
      </c>
      <c r="Q19">
        <v>6.1369999999999996</v>
      </c>
      <c r="R19">
        <v>10780</v>
      </c>
      <c r="S19">
        <v>6067</v>
      </c>
      <c r="T19">
        <v>10500</v>
      </c>
      <c r="U19">
        <v>8315</v>
      </c>
      <c r="V19">
        <v>10690</v>
      </c>
      <c r="W19">
        <v>3.85E-2</v>
      </c>
      <c r="X19">
        <v>-7.9000000000000008E-3</v>
      </c>
      <c r="Y19">
        <v>2.7650000000000001</v>
      </c>
      <c r="Z19">
        <v>44.98</v>
      </c>
      <c r="AA19">
        <v>3.7450000000000001</v>
      </c>
      <c r="AB19">
        <v>-3.5900000000000001E-2</v>
      </c>
      <c r="AC19">
        <v>0.21579999999999999</v>
      </c>
      <c r="AD19">
        <v>-3.0000000000000001E-3</v>
      </c>
      <c r="AE19">
        <v>7.4999999999999997E-3</v>
      </c>
      <c r="AF19" t="s">
        <v>309</v>
      </c>
      <c r="AG19">
        <v>16.22</v>
      </c>
      <c r="AH19">
        <v>3.44</v>
      </c>
      <c r="AI19">
        <v>1.0900000000000001</v>
      </c>
      <c r="AJ19">
        <v>1.1200000000000001</v>
      </c>
      <c r="AK19">
        <v>6.29</v>
      </c>
      <c r="AL19">
        <v>1.63</v>
      </c>
      <c r="AM19">
        <v>9.1999999999999993</v>
      </c>
      <c r="AN19">
        <v>38.049999999999997</v>
      </c>
      <c r="AO19" t="s">
        <v>310</v>
      </c>
      <c r="AP19">
        <v>3.15</v>
      </c>
      <c r="AQ19">
        <v>3.44</v>
      </c>
      <c r="AR19">
        <v>0.28999999999999998</v>
      </c>
      <c r="AS19">
        <v>2.4500000000000002</v>
      </c>
      <c r="AT19">
        <v>0.75</v>
      </c>
      <c r="AU19">
        <v>15.48</v>
      </c>
      <c r="AV19">
        <v>40.18</v>
      </c>
      <c r="AW19">
        <v>0.64</v>
      </c>
      <c r="AX19">
        <v>1.3</v>
      </c>
      <c r="AY19">
        <v>0.08</v>
      </c>
      <c r="AZ19">
        <v>2.5499999999999998</v>
      </c>
      <c r="BA19">
        <v>4.9800000000000004</v>
      </c>
      <c r="BB19">
        <v>29.14</v>
      </c>
      <c r="BC19">
        <v>1.52</v>
      </c>
      <c r="BD19" t="s">
        <v>311</v>
      </c>
      <c r="BE19">
        <v>1095.6400000000001</v>
      </c>
      <c r="BF19">
        <v>4874.3100000000004</v>
      </c>
      <c r="BG19">
        <v>1230285</v>
      </c>
      <c r="BH19">
        <v>183336.9</v>
      </c>
      <c r="BI19">
        <v>346.68</v>
      </c>
      <c r="BJ19">
        <v>411895.1</v>
      </c>
      <c r="BK19">
        <v>7138.79</v>
      </c>
      <c r="BL19">
        <v>1048.97</v>
      </c>
      <c r="BM19">
        <v>2615305</v>
      </c>
      <c r="BN19">
        <v>25808370</v>
      </c>
      <c r="BO19">
        <v>1161.2</v>
      </c>
      <c r="BP19">
        <v>660520.19999999995</v>
      </c>
      <c r="BQ19">
        <v>19296.650000000001</v>
      </c>
      <c r="BR19">
        <v>10297570</v>
      </c>
      <c r="BS19">
        <v>37723.64</v>
      </c>
      <c r="BT19">
        <v>1077343</v>
      </c>
      <c r="BU19">
        <v>8022685</v>
      </c>
      <c r="BV19">
        <v>29.26</v>
      </c>
      <c r="BW19">
        <v>2581</v>
      </c>
      <c r="BX19">
        <v>106463.6</v>
      </c>
      <c r="BY19">
        <v>228215.8</v>
      </c>
      <c r="BZ19">
        <v>3354.14</v>
      </c>
      <c r="CA19">
        <v>44830.89</v>
      </c>
      <c r="CB19">
        <v>236567.4</v>
      </c>
      <c r="CC19">
        <v>135284.29999999999</v>
      </c>
      <c r="CD19">
        <v>278.89999999999998</v>
      </c>
      <c r="CE19">
        <v>1598231</v>
      </c>
      <c r="CF19">
        <v>107472.8</v>
      </c>
      <c r="CG19">
        <v>1103.42</v>
      </c>
      <c r="CH19">
        <v>1756468</v>
      </c>
      <c r="CI19">
        <v>1489.74</v>
      </c>
      <c r="CJ19">
        <v>328.53</v>
      </c>
    </row>
    <row r="20" spans="1:88">
      <c r="A20" t="s">
        <v>258</v>
      </c>
      <c r="B20" t="s">
        <v>259</v>
      </c>
      <c r="D20" s="121">
        <v>44160</v>
      </c>
      <c r="E20" s="122">
        <v>0.78472222222222221</v>
      </c>
      <c r="F20">
        <v>2207</v>
      </c>
      <c r="G20" t="s">
        <v>174</v>
      </c>
      <c r="H20" t="s">
        <v>175</v>
      </c>
      <c r="I20">
        <v>3.0999999999999999E-3</v>
      </c>
      <c r="J20">
        <v>37.31</v>
      </c>
      <c r="K20">
        <v>40.5</v>
      </c>
      <c r="L20">
        <v>39.450000000000003</v>
      </c>
      <c r="M20">
        <v>1.018</v>
      </c>
      <c r="N20">
        <v>0.97360000000000002</v>
      </c>
      <c r="O20">
        <v>2.734</v>
      </c>
      <c r="P20">
        <v>6.2030000000000003</v>
      </c>
      <c r="Q20">
        <v>9.6639999999999997</v>
      </c>
      <c r="R20">
        <v>9548</v>
      </c>
      <c r="S20">
        <v>5157</v>
      </c>
      <c r="T20">
        <v>9428</v>
      </c>
      <c r="U20">
        <v>7274</v>
      </c>
      <c r="V20">
        <v>9547</v>
      </c>
      <c r="W20">
        <v>-6.1000000000000004E-3</v>
      </c>
      <c r="X20">
        <v>-4.8500000000000001E-2</v>
      </c>
      <c r="Y20">
        <v>2.3260000000000001</v>
      </c>
      <c r="Z20">
        <v>7.1999999999999995E-2</v>
      </c>
      <c r="AA20">
        <v>3.1840000000000002</v>
      </c>
      <c r="AB20">
        <v>-0.02</v>
      </c>
      <c r="AC20">
        <v>0.16250000000000001</v>
      </c>
      <c r="AD20">
        <v>-2.5000000000000001E-3</v>
      </c>
      <c r="AE20">
        <v>3.8E-3</v>
      </c>
      <c r="AF20" t="s">
        <v>309</v>
      </c>
      <c r="AG20">
        <v>38.79</v>
      </c>
      <c r="AH20">
        <v>5.82</v>
      </c>
      <c r="AI20">
        <v>1.25</v>
      </c>
      <c r="AJ20">
        <v>0.75</v>
      </c>
      <c r="AK20">
        <v>79.02</v>
      </c>
      <c r="AL20">
        <v>4.47</v>
      </c>
      <c r="AM20">
        <v>17.86</v>
      </c>
      <c r="AN20">
        <v>20.93</v>
      </c>
      <c r="AO20">
        <v>99.03</v>
      </c>
      <c r="AP20">
        <v>2.92</v>
      </c>
      <c r="AQ20">
        <v>13</v>
      </c>
      <c r="AR20">
        <v>0.62</v>
      </c>
      <c r="AS20">
        <v>1.44</v>
      </c>
      <c r="AT20">
        <v>0.46</v>
      </c>
      <c r="AU20">
        <v>15.46</v>
      </c>
      <c r="AV20">
        <v>7.42</v>
      </c>
      <c r="AW20">
        <v>0.93</v>
      </c>
      <c r="AX20">
        <v>3.94</v>
      </c>
      <c r="AY20">
        <v>0.51</v>
      </c>
      <c r="AZ20">
        <v>18.670000000000002</v>
      </c>
      <c r="BA20">
        <v>6.38</v>
      </c>
      <c r="BB20">
        <v>13.55</v>
      </c>
      <c r="BC20">
        <v>8.43</v>
      </c>
      <c r="BD20" t="s">
        <v>311</v>
      </c>
      <c r="BE20">
        <v>928.95</v>
      </c>
      <c r="BF20">
        <v>4205.2</v>
      </c>
      <c r="BG20">
        <v>1091161</v>
      </c>
      <c r="BH20">
        <v>159774.39999999999</v>
      </c>
      <c r="BI20">
        <v>43.33</v>
      </c>
      <c r="BJ20">
        <v>49150.69</v>
      </c>
      <c r="BK20">
        <v>2829.35</v>
      </c>
      <c r="BL20">
        <v>1063.4100000000001</v>
      </c>
      <c r="BM20">
        <v>3040431</v>
      </c>
      <c r="BN20">
        <v>23638040</v>
      </c>
      <c r="BO20">
        <v>1081.19</v>
      </c>
      <c r="BP20">
        <v>660865.5</v>
      </c>
      <c r="BQ20">
        <v>18496.71</v>
      </c>
      <c r="BR20">
        <v>10246880</v>
      </c>
      <c r="BS20">
        <v>41318.53</v>
      </c>
      <c r="BT20">
        <v>1113781</v>
      </c>
      <c r="BU20">
        <v>8938336</v>
      </c>
      <c r="BV20">
        <v>1.48</v>
      </c>
      <c r="BW20">
        <v>1425.27</v>
      </c>
      <c r="BX20">
        <v>100307</v>
      </c>
      <c r="BY20">
        <v>1140.06</v>
      </c>
      <c r="BZ20">
        <v>3583.08</v>
      </c>
      <c r="CA20">
        <v>45762.239999999998</v>
      </c>
      <c r="CB20">
        <v>262890.2</v>
      </c>
      <c r="CC20">
        <v>127902.1</v>
      </c>
      <c r="CD20">
        <v>390.38</v>
      </c>
      <c r="CE20">
        <v>1728595</v>
      </c>
      <c r="CF20">
        <v>117212.5</v>
      </c>
      <c r="CG20">
        <v>911.17</v>
      </c>
      <c r="CH20">
        <v>1864984</v>
      </c>
      <c r="CI20">
        <v>1598.64</v>
      </c>
      <c r="CJ20">
        <v>243.34</v>
      </c>
    </row>
    <row r="21" spans="1:88">
      <c r="A21" t="s">
        <v>304</v>
      </c>
      <c r="B21" t="s">
        <v>305</v>
      </c>
      <c r="D21" s="121">
        <v>44160</v>
      </c>
      <c r="E21" s="122">
        <v>0.88263888888888886</v>
      </c>
      <c r="F21">
        <v>2508</v>
      </c>
      <c r="G21" t="s">
        <v>174</v>
      </c>
      <c r="H21" t="s">
        <v>175</v>
      </c>
      <c r="I21">
        <v>1.6439999999999999</v>
      </c>
      <c r="J21">
        <v>988.4</v>
      </c>
      <c r="K21">
        <v>1021</v>
      </c>
      <c r="L21">
        <v>1042</v>
      </c>
      <c r="M21">
        <v>883.9</v>
      </c>
      <c r="N21">
        <v>905.3</v>
      </c>
      <c r="O21">
        <v>710.8</v>
      </c>
      <c r="P21">
        <v>10.29</v>
      </c>
      <c r="Q21">
        <v>8.0570000000000004</v>
      </c>
      <c r="R21">
        <v>6910</v>
      </c>
      <c r="S21">
        <v>3767</v>
      </c>
      <c r="T21">
        <v>6680</v>
      </c>
      <c r="U21">
        <v>5427</v>
      </c>
      <c r="V21">
        <v>6805</v>
      </c>
      <c r="W21">
        <v>0.93679999999999997</v>
      </c>
      <c r="X21">
        <v>0.88219999999999998</v>
      </c>
      <c r="Y21">
        <v>79.59</v>
      </c>
      <c r="Z21">
        <v>1013</v>
      </c>
      <c r="AA21">
        <v>27.77</v>
      </c>
      <c r="AB21">
        <v>0.18759999999999999</v>
      </c>
      <c r="AC21">
        <v>0.24590000000000001</v>
      </c>
      <c r="AD21">
        <v>2.1499999999999998E-2</v>
      </c>
      <c r="AE21">
        <v>4.3E-3</v>
      </c>
      <c r="AF21" t="s">
        <v>309</v>
      </c>
      <c r="AG21">
        <v>1.22</v>
      </c>
      <c r="AH21">
        <v>1.45</v>
      </c>
      <c r="AI21">
        <v>0.7</v>
      </c>
      <c r="AJ21">
        <v>0.64</v>
      </c>
      <c r="AK21">
        <v>2.79</v>
      </c>
      <c r="AL21">
        <v>0.68</v>
      </c>
      <c r="AM21">
        <v>2.89</v>
      </c>
      <c r="AN21">
        <v>18.149999999999999</v>
      </c>
      <c r="AO21">
        <v>97.22</v>
      </c>
      <c r="AP21">
        <v>0.92</v>
      </c>
      <c r="AQ21">
        <v>12.71</v>
      </c>
      <c r="AR21">
        <v>0.1</v>
      </c>
      <c r="AS21">
        <v>4.1100000000000003</v>
      </c>
      <c r="AT21">
        <v>0.83</v>
      </c>
      <c r="AU21">
        <v>5.95</v>
      </c>
      <c r="AV21">
        <v>1.18</v>
      </c>
      <c r="AW21">
        <v>1.01</v>
      </c>
      <c r="AX21">
        <v>2.29</v>
      </c>
      <c r="AY21">
        <v>0.57999999999999996</v>
      </c>
      <c r="AZ21">
        <v>4.08</v>
      </c>
      <c r="BA21">
        <v>6.89</v>
      </c>
      <c r="BB21">
        <v>6.8</v>
      </c>
      <c r="BC21">
        <v>26.47</v>
      </c>
      <c r="BD21" t="s">
        <v>311</v>
      </c>
      <c r="BE21">
        <v>70518.759999999995</v>
      </c>
      <c r="BF21">
        <v>97907.32</v>
      </c>
      <c r="BG21">
        <v>24498040</v>
      </c>
      <c r="BH21">
        <v>3729654</v>
      </c>
      <c r="BI21">
        <v>19325.48</v>
      </c>
      <c r="BJ21">
        <v>28231790</v>
      </c>
      <c r="BK21">
        <v>338915.7</v>
      </c>
      <c r="BL21">
        <v>1081.19</v>
      </c>
      <c r="BM21">
        <v>2663556</v>
      </c>
      <c r="BN21">
        <v>16912810</v>
      </c>
      <c r="BO21">
        <v>701.16</v>
      </c>
      <c r="BP21">
        <v>418559.2</v>
      </c>
      <c r="BQ21">
        <v>12235.57</v>
      </c>
      <c r="BR21">
        <v>6528646</v>
      </c>
      <c r="BS21">
        <v>36626.769999999997</v>
      </c>
      <c r="BT21">
        <v>1103237</v>
      </c>
      <c r="BU21">
        <v>7988154</v>
      </c>
      <c r="BV21">
        <v>575.20000000000005</v>
      </c>
      <c r="BW21">
        <v>30903.37</v>
      </c>
      <c r="BX21">
        <v>2968421</v>
      </c>
      <c r="BY21">
        <v>5243197</v>
      </c>
      <c r="BZ21">
        <v>3328.57</v>
      </c>
      <c r="CA21">
        <v>45703.41</v>
      </c>
      <c r="CB21">
        <v>240812.6</v>
      </c>
      <c r="CC21">
        <v>1017588</v>
      </c>
      <c r="CD21">
        <v>1441.94</v>
      </c>
      <c r="CE21">
        <v>1606107</v>
      </c>
      <c r="CF21">
        <v>106367.4</v>
      </c>
      <c r="CG21">
        <v>1257.8800000000001</v>
      </c>
      <c r="CH21">
        <v>1769644</v>
      </c>
      <c r="CI21">
        <v>2229.11</v>
      </c>
      <c r="CJ21">
        <v>244.82</v>
      </c>
    </row>
    <row r="22" spans="1:88">
      <c r="A22" t="s">
        <v>263</v>
      </c>
      <c r="B22" t="s">
        <v>264</v>
      </c>
      <c r="D22" s="121">
        <v>44160</v>
      </c>
      <c r="E22" s="122">
        <v>0.79999999999999993</v>
      </c>
      <c r="F22">
        <v>2208</v>
      </c>
      <c r="G22" t="s">
        <v>174</v>
      </c>
      <c r="H22" t="s">
        <v>175</v>
      </c>
      <c r="I22">
        <v>0.76939999999999997</v>
      </c>
      <c r="J22">
        <v>622.6</v>
      </c>
      <c r="K22">
        <v>596.9</v>
      </c>
      <c r="L22">
        <v>611</v>
      </c>
      <c r="M22">
        <v>429.1</v>
      </c>
      <c r="N22">
        <v>399.6</v>
      </c>
      <c r="O22">
        <v>381.3</v>
      </c>
      <c r="P22">
        <v>12.47</v>
      </c>
      <c r="Q22">
        <v>7.3920000000000003</v>
      </c>
      <c r="R22">
        <v>8246</v>
      </c>
      <c r="S22">
        <v>5405</v>
      </c>
      <c r="T22">
        <v>7953</v>
      </c>
      <c r="U22">
        <v>6856</v>
      </c>
      <c r="V22">
        <v>8107</v>
      </c>
      <c r="W22">
        <v>0.2858</v>
      </c>
      <c r="X22">
        <v>0.2087</v>
      </c>
      <c r="Y22">
        <v>90.18</v>
      </c>
      <c r="Z22">
        <v>576.79999999999995</v>
      </c>
      <c r="AA22">
        <v>32.32</v>
      </c>
      <c r="AB22">
        <v>0.1056</v>
      </c>
      <c r="AC22">
        <v>0.2316</v>
      </c>
      <c r="AD22">
        <v>9.7999999999999997E-3</v>
      </c>
      <c r="AE22">
        <v>3.3E-3</v>
      </c>
      <c r="AF22" t="s">
        <v>309</v>
      </c>
      <c r="AG22">
        <v>1.08</v>
      </c>
      <c r="AH22">
        <v>14.64</v>
      </c>
      <c r="AI22">
        <v>0.48</v>
      </c>
      <c r="AJ22">
        <v>0.4</v>
      </c>
      <c r="AK22">
        <v>15.74</v>
      </c>
      <c r="AL22">
        <v>0.7</v>
      </c>
      <c r="AM22">
        <v>5.93</v>
      </c>
      <c r="AN22">
        <v>53.87</v>
      </c>
      <c r="AO22">
        <v>93.94</v>
      </c>
      <c r="AP22">
        <v>4.0599999999999996</v>
      </c>
      <c r="AQ22">
        <v>8.0399999999999991</v>
      </c>
      <c r="AR22">
        <v>1.1299999999999999</v>
      </c>
      <c r="AS22">
        <v>14.44</v>
      </c>
      <c r="AT22">
        <v>0.78</v>
      </c>
      <c r="AU22">
        <v>14.24</v>
      </c>
      <c r="AV22">
        <v>1.63</v>
      </c>
      <c r="AW22">
        <v>0.95</v>
      </c>
      <c r="AX22">
        <v>3.78</v>
      </c>
      <c r="AY22">
        <v>1.1100000000000001</v>
      </c>
      <c r="AZ22">
        <v>3.48</v>
      </c>
      <c r="BA22">
        <v>3.36</v>
      </c>
      <c r="BB22">
        <v>22.69</v>
      </c>
      <c r="BC22">
        <v>19.239999999999998</v>
      </c>
      <c r="BD22" t="s">
        <v>311</v>
      </c>
      <c r="BE22">
        <v>36513.410000000003</v>
      </c>
      <c r="BF22">
        <v>60832.13</v>
      </c>
      <c r="BG22">
        <v>15674580</v>
      </c>
      <c r="BH22">
        <v>2394762</v>
      </c>
      <c r="BI22">
        <v>9254.34</v>
      </c>
      <c r="BJ22">
        <v>13645810</v>
      </c>
      <c r="BK22">
        <v>184660.6</v>
      </c>
      <c r="BL22">
        <v>1133.42</v>
      </c>
      <c r="BM22">
        <v>2891573</v>
      </c>
      <c r="BN22">
        <v>20416790</v>
      </c>
      <c r="BO22">
        <v>996.74</v>
      </c>
      <c r="BP22">
        <v>545214</v>
      </c>
      <c r="BQ22">
        <v>15242.89</v>
      </c>
      <c r="BR22">
        <v>8509936</v>
      </c>
      <c r="BS22">
        <v>36591.040000000001</v>
      </c>
      <c r="BT22">
        <v>1116227</v>
      </c>
      <c r="BU22">
        <v>8741318</v>
      </c>
      <c r="BV22">
        <v>176.67</v>
      </c>
      <c r="BW22">
        <v>10353.790000000001</v>
      </c>
      <c r="BX22">
        <v>3680406</v>
      </c>
      <c r="BY22">
        <v>3022204</v>
      </c>
      <c r="BZ22">
        <v>3204.48</v>
      </c>
      <c r="CA22">
        <v>46831.89</v>
      </c>
      <c r="CB22">
        <v>260557.5</v>
      </c>
      <c r="CC22">
        <v>1281279</v>
      </c>
      <c r="CD22">
        <v>1076.72</v>
      </c>
      <c r="CE22">
        <v>1702714</v>
      </c>
      <c r="CF22">
        <v>116036.7</v>
      </c>
      <c r="CG22">
        <v>1257.8800000000001</v>
      </c>
      <c r="CH22">
        <v>1866922</v>
      </c>
      <c r="CI22">
        <v>1986.84</v>
      </c>
      <c r="CJ22">
        <v>228.15</v>
      </c>
    </row>
    <row r="23" spans="1:88">
      <c r="A23" t="s">
        <v>265</v>
      </c>
      <c r="B23" t="s">
        <v>266</v>
      </c>
      <c r="D23" s="121">
        <v>44160</v>
      </c>
      <c r="E23" s="122">
        <v>0.80347222222222225</v>
      </c>
      <c r="F23">
        <v>2402</v>
      </c>
      <c r="G23" t="s">
        <v>174</v>
      </c>
      <c r="H23" t="s">
        <v>175</v>
      </c>
      <c r="I23">
        <v>0.17760000000000001</v>
      </c>
      <c r="J23">
        <v>2692</v>
      </c>
      <c r="K23">
        <v>3576</v>
      </c>
      <c r="L23">
        <v>3573</v>
      </c>
      <c r="M23">
        <v>59.82</v>
      </c>
      <c r="N23">
        <v>79.34</v>
      </c>
      <c r="O23">
        <v>79.95</v>
      </c>
      <c r="P23">
        <v>54.95</v>
      </c>
      <c r="Q23">
        <v>71.5</v>
      </c>
      <c r="R23">
        <v>6198</v>
      </c>
      <c r="S23">
        <v>2520</v>
      </c>
      <c r="T23">
        <v>5987</v>
      </c>
      <c r="U23">
        <v>3780</v>
      </c>
      <c r="V23">
        <v>6095</v>
      </c>
      <c r="W23">
        <v>0.21529999999999999</v>
      </c>
      <c r="X23">
        <v>0.21679999999999999</v>
      </c>
      <c r="Y23">
        <v>3.1230000000000002</v>
      </c>
      <c r="Z23">
        <v>65.14</v>
      </c>
      <c r="AA23">
        <v>2.5190000000000001</v>
      </c>
      <c r="AB23">
        <v>5.2699999999999997E-2</v>
      </c>
      <c r="AC23">
        <v>0.61660000000000004</v>
      </c>
      <c r="AD23">
        <v>3.8399999999999997E-2</v>
      </c>
      <c r="AE23">
        <v>7.7999999999999996E-3</v>
      </c>
      <c r="AF23" t="s">
        <v>309</v>
      </c>
      <c r="AG23">
        <v>3.05</v>
      </c>
      <c r="AH23">
        <v>9.61</v>
      </c>
      <c r="AI23">
        <v>0.61</v>
      </c>
      <c r="AJ23">
        <v>0.19</v>
      </c>
      <c r="AK23">
        <v>10.95</v>
      </c>
      <c r="AL23">
        <v>0.32</v>
      </c>
      <c r="AM23">
        <v>11.03</v>
      </c>
      <c r="AN23">
        <v>4.96</v>
      </c>
      <c r="AO23">
        <v>13.25</v>
      </c>
      <c r="AP23">
        <v>5.68</v>
      </c>
      <c r="AQ23">
        <v>15.24</v>
      </c>
      <c r="AR23">
        <v>0.33</v>
      </c>
      <c r="AS23">
        <v>10.33</v>
      </c>
      <c r="AT23">
        <v>0.05</v>
      </c>
      <c r="AU23">
        <v>24.3</v>
      </c>
      <c r="AV23">
        <v>0.7</v>
      </c>
      <c r="AW23">
        <v>0.74</v>
      </c>
      <c r="AX23">
        <v>2.79</v>
      </c>
      <c r="AY23">
        <v>0.43</v>
      </c>
      <c r="AZ23">
        <v>7.96</v>
      </c>
      <c r="BA23">
        <v>2.4900000000000002</v>
      </c>
      <c r="BB23">
        <v>3.39</v>
      </c>
      <c r="BC23">
        <v>12.16</v>
      </c>
      <c r="BD23" t="s">
        <v>311</v>
      </c>
      <c r="BE23">
        <v>8788.4599999999991</v>
      </c>
      <c r="BF23">
        <v>310156.7</v>
      </c>
      <c r="BG23">
        <v>91505330</v>
      </c>
      <c r="BH23">
        <v>13641860</v>
      </c>
      <c r="BI23">
        <v>1540.14</v>
      </c>
      <c r="BJ23">
        <v>2652155</v>
      </c>
      <c r="BK23">
        <v>37908.75</v>
      </c>
      <c r="BL23">
        <v>3014.87</v>
      </c>
      <c r="BM23">
        <v>5048307</v>
      </c>
      <c r="BN23">
        <v>14530030</v>
      </c>
      <c r="BO23">
        <v>544.47</v>
      </c>
      <c r="BP23">
        <v>400107.6</v>
      </c>
      <c r="BQ23">
        <v>9914.89</v>
      </c>
      <c r="BR23">
        <v>6237651</v>
      </c>
      <c r="BS23">
        <v>42699.63</v>
      </c>
      <c r="BT23">
        <v>1053274</v>
      </c>
      <c r="BU23">
        <v>8520081</v>
      </c>
      <c r="BV23">
        <v>157.41</v>
      </c>
      <c r="BW23">
        <v>10366.76</v>
      </c>
      <c r="BX23">
        <v>127281.4</v>
      </c>
      <c r="BY23">
        <v>322796.40000000002</v>
      </c>
      <c r="BZ23">
        <v>3753.14</v>
      </c>
      <c r="CA23">
        <v>44802.29</v>
      </c>
      <c r="CB23">
        <v>253574</v>
      </c>
      <c r="CC23">
        <v>97728.12</v>
      </c>
      <c r="CD23">
        <v>765.22</v>
      </c>
      <c r="CE23">
        <v>1659425</v>
      </c>
      <c r="CF23">
        <v>111445.3</v>
      </c>
      <c r="CG23">
        <v>3186.03</v>
      </c>
      <c r="CH23">
        <v>1806828</v>
      </c>
      <c r="CI23">
        <v>2788.86</v>
      </c>
      <c r="CJ23">
        <v>346.68</v>
      </c>
    </row>
    <row r="24" spans="1:88">
      <c r="A24" t="s">
        <v>220</v>
      </c>
      <c r="B24" t="s">
        <v>221</v>
      </c>
      <c r="D24" s="121">
        <v>44160</v>
      </c>
      <c r="E24" s="122">
        <v>0.70972222222222225</v>
      </c>
      <c r="F24">
        <v>2102</v>
      </c>
      <c r="G24" t="s">
        <v>174</v>
      </c>
      <c r="H24" t="s">
        <v>175</v>
      </c>
      <c r="I24">
        <v>0.10489999999999999</v>
      </c>
      <c r="J24">
        <v>2849</v>
      </c>
      <c r="K24">
        <v>2968</v>
      </c>
      <c r="L24">
        <v>2972</v>
      </c>
      <c r="M24">
        <v>14.22</v>
      </c>
      <c r="N24">
        <v>16.170000000000002</v>
      </c>
      <c r="O24">
        <v>24.27</v>
      </c>
      <c r="P24">
        <v>39.89</v>
      </c>
      <c r="Q24">
        <v>40.4</v>
      </c>
      <c r="R24">
        <v>5040</v>
      </c>
      <c r="S24">
        <v>2791</v>
      </c>
      <c r="T24">
        <v>4973</v>
      </c>
      <c r="U24">
        <v>3866</v>
      </c>
      <c r="V24">
        <v>5048</v>
      </c>
      <c r="W24">
        <v>1.44E-2</v>
      </c>
      <c r="X24">
        <v>-2.52E-2</v>
      </c>
      <c r="Y24">
        <v>2.5779999999999998</v>
      </c>
      <c r="Z24">
        <v>31.96</v>
      </c>
      <c r="AA24">
        <v>1.96</v>
      </c>
      <c r="AB24">
        <v>0.1472</v>
      </c>
      <c r="AC24">
        <v>0.26640000000000003</v>
      </c>
      <c r="AD24">
        <v>7.3000000000000001E-3</v>
      </c>
      <c r="AE24">
        <v>2.5999999999999999E-3</v>
      </c>
      <c r="AF24" t="s">
        <v>309</v>
      </c>
      <c r="AG24">
        <v>1.08</v>
      </c>
      <c r="AH24">
        <v>2.0299999999999998</v>
      </c>
      <c r="AI24">
        <v>0.41</v>
      </c>
      <c r="AJ24">
        <v>0.66</v>
      </c>
      <c r="AK24">
        <v>9.94</v>
      </c>
      <c r="AL24">
        <v>0.26</v>
      </c>
      <c r="AM24">
        <v>10.56</v>
      </c>
      <c r="AN24">
        <v>6.62</v>
      </c>
      <c r="AO24">
        <v>22.35</v>
      </c>
      <c r="AP24">
        <v>3.67</v>
      </c>
      <c r="AQ24">
        <v>3.47</v>
      </c>
      <c r="AR24">
        <v>0.79</v>
      </c>
      <c r="AS24">
        <v>2.97</v>
      </c>
      <c r="AT24">
        <v>0.28999999999999998</v>
      </c>
      <c r="AU24">
        <v>28.31</v>
      </c>
      <c r="AV24">
        <v>16.86</v>
      </c>
      <c r="AW24">
        <v>0.53</v>
      </c>
      <c r="AX24">
        <v>3.04</v>
      </c>
      <c r="AY24">
        <v>0.7</v>
      </c>
      <c r="AZ24">
        <v>5.2</v>
      </c>
      <c r="BA24">
        <v>2</v>
      </c>
      <c r="BB24">
        <v>4.3499999999999996</v>
      </c>
      <c r="BC24">
        <v>15.94</v>
      </c>
      <c r="BD24" t="s">
        <v>311</v>
      </c>
      <c r="BE24">
        <v>5954.72</v>
      </c>
      <c r="BF24">
        <v>317404.2</v>
      </c>
      <c r="BG24">
        <v>82310860</v>
      </c>
      <c r="BH24">
        <v>12297960</v>
      </c>
      <c r="BI24">
        <v>367.8</v>
      </c>
      <c r="BJ24">
        <v>598237.4</v>
      </c>
      <c r="BK24">
        <v>13197.81</v>
      </c>
      <c r="BL24">
        <v>2341.38</v>
      </c>
      <c r="BM24">
        <v>4298631</v>
      </c>
      <c r="BN24">
        <v>12447930</v>
      </c>
      <c r="BO24">
        <v>584.48</v>
      </c>
      <c r="BP24">
        <v>360269.8</v>
      </c>
      <c r="BQ24">
        <v>9810.2900000000009</v>
      </c>
      <c r="BR24">
        <v>5599917</v>
      </c>
      <c r="BS24">
        <v>41213.449999999997</v>
      </c>
      <c r="BT24">
        <v>1109287</v>
      </c>
      <c r="BU24">
        <v>9233947</v>
      </c>
      <c r="BV24">
        <v>15.56</v>
      </c>
      <c r="BW24">
        <v>2333.1799999999998</v>
      </c>
      <c r="BX24">
        <v>114488</v>
      </c>
      <c r="BY24">
        <v>166795.79999999999</v>
      </c>
      <c r="BZ24">
        <v>3606.05</v>
      </c>
      <c r="CA24">
        <v>45625.57</v>
      </c>
      <c r="CB24">
        <v>273513.09999999998</v>
      </c>
      <c r="CC24">
        <v>82174.5</v>
      </c>
      <c r="CD24">
        <v>1381.94</v>
      </c>
      <c r="CE24">
        <v>1801704</v>
      </c>
      <c r="CF24">
        <v>121427.5</v>
      </c>
      <c r="CG24">
        <v>1523.48</v>
      </c>
      <c r="CH24">
        <v>1952486</v>
      </c>
      <c r="CI24">
        <v>1995.37</v>
      </c>
      <c r="CJ24">
        <v>220.38</v>
      </c>
    </row>
    <row r="25" spans="1:88">
      <c r="A25" t="s">
        <v>217</v>
      </c>
      <c r="B25" t="s">
        <v>218</v>
      </c>
      <c r="C25" t="s">
        <v>219</v>
      </c>
      <c r="D25" s="121">
        <v>44160</v>
      </c>
      <c r="E25" s="122">
        <v>0.7055555555555556</v>
      </c>
      <c r="F25">
        <v>2401</v>
      </c>
      <c r="G25" t="s">
        <v>174</v>
      </c>
      <c r="H25" t="s">
        <v>175</v>
      </c>
      <c r="I25">
        <v>0.1024</v>
      </c>
      <c r="J25">
        <v>16.79</v>
      </c>
      <c r="K25">
        <v>21.31</v>
      </c>
      <c r="L25">
        <v>21.45</v>
      </c>
      <c r="M25">
        <v>124.7</v>
      </c>
      <c r="N25">
        <v>156.19999999999999</v>
      </c>
      <c r="O25">
        <v>76.040000000000006</v>
      </c>
      <c r="P25">
        <v>7.3369999999999997</v>
      </c>
      <c r="Q25">
        <v>7.5890000000000004</v>
      </c>
      <c r="R25">
        <v>398</v>
      </c>
      <c r="S25">
        <v>206.5</v>
      </c>
      <c r="T25">
        <v>377.9</v>
      </c>
      <c r="U25">
        <v>266.5</v>
      </c>
      <c r="V25">
        <v>398.9</v>
      </c>
      <c r="W25">
        <v>2.4E-2</v>
      </c>
      <c r="X25">
        <v>4.2700000000000002E-2</v>
      </c>
      <c r="Y25">
        <v>9.7900000000000001E-2</v>
      </c>
      <c r="Z25">
        <v>5.883</v>
      </c>
      <c r="AA25">
        <v>3.3690000000000002</v>
      </c>
      <c r="AB25">
        <v>0.1925</v>
      </c>
      <c r="AC25">
        <v>0.29530000000000001</v>
      </c>
      <c r="AD25">
        <v>8.5000000000000006E-3</v>
      </c>
      <c r="AE25">
        <v>3.2000000000000002E-3</v>
      </c>
      <c r="AF25" t="s">
        <v>309</v>
      </c>
      <c r="AG25">
        <v>1.39</v>
      </c>
      <c r="AH25">
        <v>12.2</v>
      </c>
      <c r="AI25">
        <v>0.89</v>
      </c>
      <c r="AJ25">
        <v>0.44</v>
      </c>
      <c r="AK25">
        <v>8.48</v>
      </c>
      <c r="AL25">
        <v>0.49</v>
      </c>
      <c r="AM25">
        <v>12.72</v>
      </c>
      <c r="AN25">
        <v>58.7</v>
      </c>
      <c r="AO25" t="s">
        <v>310</v>
      </c>
      <c r="AP25">
        <v>6.04</v>
      </c>
      <c r="AQ25">
        <v>31.91</v>
      </c>
      <c r="AR25">
        <v>1.1399999999999999</v>
      </c>
      <c r="AS25">
        <v>13.46</v>
      </c>
      <c r="AT25">
        <v>0.25</v>
      </c>
      <c r="AU25">
        <v>17.23</v>
      </c>
      <c r="AV25">
        <v>12.12</v>
      </c>
      <c r="AW25">
        <v>8.86</v>
      </c>
      <c r="AX25">
        <v>3.53</v>
      </c>
      <c r="AY25">
        <v>0.54</v>
      </c>
      <c r="AZ25">
        <v>7.13</v>
      </c>
      <c r="BA25">
        <v>5.82</v>
      </c>
      <c r="BB25">
        <v>15.27</v>
      </c>
      <c r="BC25">
        <v>30.48</v>
      </c>
      <c r="BD25" t="s">
        <v>311</v>
      </c>
      <c r="BE25">
        <v>5375.6</v>
      </c>
      <c r="BF25">
        <v>1955.76</v>
      </c>
      <c r="BG25">
        <v>548543.9</v>
      </c>
      <c r="BH25">
        <v>83489.66</v>
      </c>
      <c r="BI25">
        <v>3174.91</v>
      </c>
      <c r="BJ25">
        <v>5199848</v>
      </c>
      <c r="BK25">
        <v>34915.93</v>
      </c>
      <c r="BL25">
        <v>1125.6400000000001</v>
      </c>
      <c r="BM25">
        <v>2823343</v>
      </c>
      <c r="BN25">
        <v>906446.9</v>
      </c>
      <c r="BO25">
        <v>46.67</v>
      </c>
      <c r="BP25">
        <v>25509.7</v>
      </c>
      <c r="BQ25">
        <v>701.15</v>
      </c>
      <c r="BR25">
        <v>413013</v>
      </c>
      <c r="BS25">
        <v>42518.92</v>
      </c>
      <c r="BT25">
        <v>1013907</v>
      </c>
      <c r="BU25">
        <v>8509875</v>
      </c>
      <c r="BV25">
        <v>22.96</v>
      </c>
      <c r="BW25">
        <v>4452.22</v>
      </c>
      <c r="BX25">
        <v>7068.64</v>
      </c>
      <c r="BY25">
        <v>28663.78</v>
      </c>
      <c r="BZ25">
        <v>3658.68</v>
      </c>
      <c r="CA25">
        <v>42162.16</v>
      </c>
      <c r="CB25">
        <v>252193.5</v>
      </c>
      <c r="CC25">
        <v>129792.4</v>
      </c>
      <c r="CD25">
        <v>1569.74</v>
      </c>
      <c r="CE25">
        <v>1717600</v>
      </c>
      <c r="CF25">
        <v>101535.1</v>
      </c>
      <c r="CG25">
        <v>1604.6</v>
      </c>
      <c r="CH25">
        <v>1876346</v>
      </c>
      <c r="CI25">
        <v>1954.99</v>
      </c>
      <c r="CJ25">
        <v>228.89</v>
      </c>
    </row>
    <row r="26" spans="1:88">
      <c r="A26" t="s">
        <v>214</v>
      </c>
      <c r="B26" t="s">
        <v>215</v>
      </c>
      <c r="C26" t="s">
        <v>216</v>
      </c>
      <c r="D26" s="121">
        <v>44160</v>
      </c>
      <c r="E26" s="122">
        <v>0.70208333333333339</v>
      </c>
      <c r="F26">
        <v>2101</v>
      </c>
      <c r="G26" t="s">
        <v>174</v>
      </c>
      <c r="H26" t="s">
        <v>175</v>
      </c>
      <c r="I26">
        <v>2.06E-2</v>
      </c>
      <c r="J26">
        <v>5.0579999999999998</v>
      </c>
      <c r="K26">
        <v>7.726</v>
      </c>
      <c r="L26">
        <v>8.7769999999999992</v>
      </c>
      <c r="M26">
        <v>3.1789999999999998</v>
      </c>
      <c r="N26">
        <v>1.752</v>
      </c>
      <c r="O26">
        <v>9.7789999999999999</v>
      </c>
      <c r="P26">
        <v>0.59360000000000002</v>
      </c>
      <c r="Q26">
        <v>9.3170000000000002</v>
      </c>
      <c r="R26">
        <v>294.7</v>
      </c>
      <c r="S26">
        <v>64.349999999999994</v>
      </c>
      <c r="T26">
        <v>321.60000000000002</v>
      </c>
      <c r="U26">
        <v>174.3</v>
      </c>
      <c r="V26">
        <v>357.6</v>
      </c>
      <c r="W26">
        <v>-1.1000000000000001E-3</v>
      </c>
      <c r="X26">
        <v>-2.5999999999999999E-3</v>
      </c>
      <c r="Y26">
        <v>9.6100000000000005E-2</v>
      </c>
      <c r="Z26">
        <v>0.73929999999999996</v>
      </c>
      <c r="AA26">
        <v>0.18029999999999999</v>
      </c>
      <c r="AB26">
        <v>0.26379999999999998</v>
      </c>
      <c r="AC26">
        <v>7.5399999999999995E-2</v>
      </c>
      <c r="AD26">
        <v>2.3999999999999998E-3</v>
      </c>
      <c r="AE26">
        <v>-5.9999999999999995E-4</v>
      </c>
      <c r="AF26" t="s">
        <v>309</v>
      </c>
      <c r="AG26">
        <v>39.26</v>
      </c>
      <c r="AH26">
        <v>13.58</v>
      </c>
      <c r="AI26">
        <v>22.7</v>
      </c>
      <c r="AJ26">
        <v>22.42</v>
      </c>
      <c r="AK26">
        <v>40.67</v>
      </c>
      <c r="AL26">
        <v>25.43</v>
      </c>
      <c r="AM26">
        <v>15.24</v>
      </c>
      <c r="AN26" t="s">
        <v>310</v>
      </c>
      <c r="AO26" t="s">
        <v>310</v>
      </c>
      <c r="AP26">
        <v>6.23</v>
      </c>
      <c r="AQ26">
        <v>35.29</v>
      </c>
      <c r="AR26">
        <v>21.98</v>
      </c>
      <c r="AS26">
        <v>13.89</v>
      </c>
      <c r="AT26">
        <v>22.77</v>
      </c>
      <c r="AU26" t="s">
        <v>310</v>
      </c>
      <c r="AV26" t="s">
        <v>310</v>
      </c>
      <c r="AW26">
        <v>44.25</v>
      </c>
      <c r="AX26">
        <v>7.28</v>
      </c>
      <c r="AY26">
        <v>29.33</v>
      </c>
      <c r="AZ26">
        <v>33.31</v>
      </c>
      <c r="BA26">
        <v>12.25</v>
      </c>
      <c r="BB26" t="s">
        <v>310</v>
      </c>
      <c r="BC26" t="s">
        <v>310</v>
      </c>
      <c r="BD26" t="s">
        <v>311</v>
      </c>
      <c r="BE26">
        <v>1586.81</v>
      </c>
      <c r="BF26">
        <v>670.04</v>
      </c>
      <c r="BG26">
        <v>190752.7</v>
      </c>
      <c r="BH26">
        <v>33346.43</v>
      </c>
      <c r="BI26">
        <v>106.67</v>
      </c>
      <c r="BJ26">
        <v>68989.899999999994</v>
      </c>
      <c r="BK26">
        <v>6114.99</v>
      </c>
      <c r="BL26">
        <v>943.4</v>
      </c>
      <c r="BM26">
        <v>2770030</v>
      </c>
      <c r="BN26">
        <v>723671.6</v>
      </c>
      <c r="BO26">
        <v>16.670000000000002</v>
      </c>
      <c r="BP26">
        <v>20621.990000000002</v>
      </c>
      <c r="BQ26">
        <v>503.36</v>
      </c>
      <c r="BR26">
        <v>351303.6</v>
      </c>
      <c r="BS26">
        <v>46091.77</v>
      </c>
      <c r="BT26">
        <v>1091798</v>
      </c>
      <c r="BU26">
        <v>8298417</v>
      </c>
      <c r="BV26">
        <v>5.56</v>
      </c>
      <c r="BW26">
        <v>2783.63</v>
      </c>
      <c r="BX26">
        <v>6617.31</v>
      </c>
      <c r="BY26">
        <v>4537.8100000000004</v>
      </c>
      <c r="BZ26">
        <v>4002.85</v>
      </c>
      <c r="CA26">
        <v>46075.72</v>
      </c>
      <c r="CB26">
        <v>244498.9</v>
      </c>
      <c r="CC26">
        <v>6981.97</v>
      </c>
      <c r="CD26">
        <v>1829.4</v>
      </c>
      <c r="CE26">
        <v>1649836</v>
      </c>
      <c r="CF26">
        <v>120551.2</v>
      </c>
      <c r="CG26">
        <v>424.47</v>
      </c>
      <c r="CH26">
        <v>1777790</v>
      </c>
      <c r="CI26">
        <v>1653.09</v>
      </c>
      <c r="CJ26">
        <v>114.45</v>
      </c>
    </row>
    <row r="27" spans="1:88">
      <c r="A27" t="s">
        <v>267</v>
      </c>
      <c r="B27" t="s">
        <v>268</v>
      </c>
      <c r="D27" s="121">
        <v>44160</v>
      </c>
      <c r="E27" s="122">
        <v>0.80763888888888891</v>
      </c>
      <c r="F27">
        <v>2403</v>
      </c>
      <c r="G27" t="s">
        <v>174</v>
      </c>
      <c r="H27" t="s">
        <v>175</v>
      </c>
      <c r="I27">
        <v>0.184</v>
      </c>
      <c r="J27">
        <v>2944</v>
      </c>
      <c r="K27">
        <v>3075</v>
      </c>
      <c r="L27">
        <v>3078</v>
      </c>
      <c r="M27">
        <v>224.2</v>
      </c>
      <c r="N27">
        <v>235.2</v>
      </c>
      <c r="O27">
        <v>171</v>
      </c>
      <c r="P27">
        <v>180</v>
      </c>
      <c r="Q27">
        <v>185.9</v>
      </c>
      <c r="R27">
        <v>5981</v>
      </c>
      <c r="S27">
        <v>3343</v>
      </c>
      <c r="T27">
        <v>5549</v>
      </c>
      <c r="U27">
        <v>4396</v>
      </c>
      <c r="V27">
        <v>5659</v>
      </c>
      <c r="W27">
        <v>0.7903</v>
      </c>
      <c r="X27">
        <v>0.75619999999999998</v>
      </c>
      <c r="Y27">
        <v>25.57</v>
      </c>
      <c r="Z27">
        <v>309.10000000000002</v>
      </c>
      <c r="AA27">
        <v>2.5779999999999998</v>
      </c>
      <c r="AB27">
        <v>6.1999999999999998E-3</v>
      </c>
      <c r="AC27">
        <v>3.7229999999999999</v>
      </c>
      <c r="AD27">
        <v>8.2600000000000007E-2</v>
      </c>
      <c r="AE27">
        <v>8.0600000000000005E-2</v>
      </c>
      <c r="AF27" t="s">
        <v>309</v>
      </c>
      <c r="AG27">
        <v>4.32</v>
      </c>
      <c r="AH27">
        <v>0.45</v>
      </c>
      <c r="AI27">
        <v>0.79</v>
      </c>
      <c r="AJ27">
        <v>0.97</v>
      </c>
      <c r="AK27">
        <v>1.53</v>
      </c>
      <c r="AL27">
        <v>1.34</v>
      </c>
      <c r="AM27">
        <v>4.51</v>
      </c>
      <c r="AN27">
        <v>3.58</v>
      </c>
      <c r="AO27">
        <v>5.64</v>
      </c>
      <c r="AP27">
        <v>5.96</v>
      </c>
      <c r="AQ27">
        <v>11.28</v>
      </c>
      <c r="AR27">
        <v>1.1200000000000001</v>
      </c>
      <c r="AS27">
        <v>0.3</v>
      </c>
      <c r="AT27">
        <v>0.34</v>
      </c>
      <c r="AU27">
        <v>5.39</v>
      </c>
      <c r="AV27">
        <v>0.42</v>
      </c>
      <c r="AW27">
        <v>0.75</v>
      </c>
      <c r="AX27">
        <v>7.85</v>
      </c>
      <c r="AY27">
        <v>0.09</v>
      </c>
      <c r="AZ27">
        <v>16.23</v>
      </c>
      <c r="BA27">
        <v>1.79</v>
      </c>
      <c r="BB27">
        <v>5.42</v>
      </c>
      <c r="BC27">
        <v>4.5199999999999996</v>
      </c>
      <c r="BD27" t="s">
        <v>311</v>
      </c>
      <c r="BE27">
        <v>8890.75</v>
      </c>
      <c r="BF27">
        <v>305675.90000000002</v>
      </c>
      <c r="BG27">
        <v>77074620</v>
      </c>
      <c r="BH27">
        <v>11511150</v>
      </c>
      <c r="BI27">
        <v>5151.1000000000004</v>
      </c>
      <c r="BJ27">
        <v>7673304</v>
      </c>
      <c r="BK27">
        <v>79589.88</v>
      </c>
      <c r="BL27">
        <v>7143.11</v>
      </c>
      <c r="BM27">
        <v>8840567</v>
      </c>
      <c r="BN27">
        <v>14078930</v>
      </c>
      <c r="BO27">
        <v>652.26</v>
      </c>
      <c r="BP27">
        <v>363284.9</v>
      </c>
      <c r="BQ27">
        <v>10392.959999999999</v>
      </c>
      <c r="BR27">
        <v>5673286</v>
      </c>
      <c r="BS27">
        <v>38396.15</v>
      </c>
      <c r="BT27">
        <v>1064361</v>
      </c>
      <c r="BU27">
        <v>8345455</v>
      </c>
      <c r="BV27">
        <v>509.65</v>
      </c>
      <c r="BW27">
        <v>28094.720000000001</v>
      </c>
      <c r="BX27">
        <v>998485.6</v>
      </c>
      <c r="BY27">
        <v>1538508</v>
      </c>
      <c r="BZ27">
        <v>3428.6</v>
      </c>
      <c r="CA27">
        <v>43872.160000000003</v>
      </c>
      <c r="CB27">
        <v>248703</v>
      </c>
      <c r="CC27">
        <v>98080.46</v>
      </c>
      <c r="CD27">
        <v>513.35</v>
      </c>
      <c r="CE27">
        <v>1652294</v>
      </c>
      <c r="CF27">
        <v>110139.8</v>
      </c>
      <c r="CG27">
        <v>18914.77</v>
      </c>
      <c r="CH27">
        <v>1803874</v>
      </c>
      <c r="CI27">
        <v>4125.53</v>
      </c>
      <c r="CJ27">
        <v>2337.29</v>
      </c>
    </row>
    <row r="28" spans="1:88">
      <c r="A28" t="s">
        <v>222</v>
      </c>
      <c r="B28" t="s">
        <v>223</v>
      </c>
      <c r="D28" s="121">
        <v>44160</v>
      </c>
      <c r="E28" s="122">
        <v>0.71319444444444446</v>
      </c>
      <c r="F28">
        <v>2103</v>
      </c>
      <c r="G28" t="s">
        <v>174</v>
      </c>
      <c r="H28" t="s">
        <v>175</v>
      </c>
      <c r="I28">
        <v>0.1069</v>
      </c>
      <c r="J28">
        <v>2704</v>
      </c>
      <c r="K28">
        <v>2776</v>
      </c>
      <c r="L28">
        <v>2786</v>
      </c>
      <c r="M28">
        <v>52.29</v>
      </c>
      <c r="N28">
        <v>57.29</v>
      </c>
      <c r="O28">
        <v>52.2</v>
      </c>
      <c r="P28">
        <v>105.7</v>
      </c>
      <c r="Q28">
        <v>102.9</v>
      </c>
      <c r="R28">
        <v>5248</v>
      </c>
      <c r="S28">
        <v>2852</v>
      </c>
      <c r="T28">
        <v>5047</v>
      </c>
      <c r="U28">
        <v>3872</v>
      </c>
      <c r="V28">
        <v>5159</v>
      </c>
      <c r="W28">
        <v>0.19639999999999999</v>
      </c>
      <c r="X28">
        <v>0.16489999999999999</v>
      </c>
      <c r="Y28">
        <v>23.32</v>
      </c>
      <c r="Z28">
        <v>238.5</v>
      </c>
      <c r="AA28">
        <v>2.1589999999999998</v>
      </c>
      <c r="AB28">
        <v>9.9599999999999994E-2</v>
      </c>
      <c r="AC28">
        <v>1.097</v>
      </c>
      <c r="AD28">
        <v>1.9099999999999999E-2</v>
      </c>
      <c r="AE28">
        <v>3.8100000000000002E-2</v>
      </c>
      <c r="AF28" t="s">
        <v>309</v>
      </c>
      <c r="AG28">
        <v>1.64</v>
      </c>
      <c r="AH28">
        <v>2.09</v>
      </c>
      <c r="AI28">
        <v>0.98</v>
      </c>
      <c r="AJ28">
        <v>0.95</v>
      </c>
      <c r="AK28">
        <v>8.5299999999999994</v>
      </c>
      <c r="AL28">
        <v>1.1000000000000001</v>
      </c>
      <c r="AM28">
        <v>5.09</v>
      </c>
      <c r="AN28">
        <v>2.41</v>
      </c>
      <c r="AO28">
        <v>7.1</v>
      </c>
      <c r="AP28">
        <v>2.5499999999999998</v>
      </c>
      <c r="AQ28">
        <v>2.97</v>
      </c>
      <c r="AR28">
        <v>0.64</v>
      </c>
      <c r="AS28">
        <v>1.03</v>
      </c>
      <c r="AT28">
        <v>0.48</v>
      </c>
      <c r="AU28">
        <v>13.46</v>
      </c>
      <c r="AV28">
        <v>2.67</v>
      </c>
      <c r="AW28">
        <v>0.82</v>
      </c>
      <c r="AX28">
        <v>1.1200000000000001</v>
      </c>
      <c r="AY28">
        <v>0.24</v>
      </c>
      <c r="AZ28">
        <v>3.5</v>
      </c>
      <c r="BA28">
        <v>2.71</v>
      </c>
      <c r="BB28">
        <v>3.53</v>
      </c>
      <c r="BC28">
        <v>0.61</v>
      </c>
      <c r="BD28" t="s">
        <v>311</v>
      </c>
      <c r="BE28">
        <v>5891.36</v>
      </c>
      <c r="BF28">
        <v>302690</v>
      </c>
      <c r="BG28">
        <v>74932690</v>
      </c>
      <c r="BH28">
        <v>11222010</v>
      </c>
      <c r="BI28">
        <v>1309</v>
      </c>
      <c r="BJ28">
        <v>2024582</v>
      </c>
      <c r="BK28">
        <v>27440.62</v>
      </c>
      <c r="BL28">
        <v>4863.2</v>
      </c>
      <c r="BM28">
        <v>6474581</v>
      </c>
      <c r="BN28">
        <v>13411130</v>
      </c>
      <c r="BO28">
        <v>600.04</v>
      </c>
      <c r="BP28">
        <v>355886.4</v>
      </c>
      <c r="BQ28">
        <v>9870.32</v>
      </c>
      <c r="BR28">
        <v>5569974</v>
      </c>
      <c r="BS28">
        <v>41403.96</v>
      </c>
      <c r="BT28">
        <v>1150590</v>
      </c>
      <c r="BU28">
        <v>8988508</v>
      </c>
      <c r="BV28">
        <v>140.74</v>
      </c>
      <c r="BW28">
        <v>9079.23</v>
      </c>
      <c r="BX28">
        <v>981154.7</v>
      </c>
      <c r="BY28">
        <v>1289403</v>
      </c>
      <c r="BZ28">
        <v>3608.64</v>
      </c>
      <c r="CA28">
        <v>47093.35</v>
      </c>
      <c r="CB28">
        <v>265882.8</v>
      </c>
      <c r="CC28">
        <v>87900.95</v>
      </c>
      <c r="CD28">
        <v>1081.9100000000001</v>
      </c>
      <c r="CE28">
        <v>1764717</v>
      </c>
      <c r="CF28">
        <v>118579.9</v>
      </c>
      <c r="CG28">
        <v>5985.97</v>
      </c>
      <c r="CH28">
        <v>1926826</v>
      </c>
      <c r="CI28">
        <v>2351.73</v>
      </c>
      <c r="CJ28">
        <v>1253.04</v>
      </c>
    </row>
    <row r="29" spans="1:88">
      <c r="A29" t="s">
        <v>269</v>
      </c>
      <c r="B29" t="s">
        <v>270</v>
      </c>
      <c r="D29" s="121">
        <v>44160</v>
      </c>
      <c r="E29" s="122">
        <v>0.81111111111111101</v>
      </c>
      <c r="F29">
        <v>2404</v>
      </c>
      <c r="G29" t="s">
        <v>174</v>
      </c>
      <c r="H29" t="s">
        <v>175</v>
      </c>
      <c r="I29">
        <v>6.8400000000000002E-2</v>
      </c>
      <c r="J29">
        <v>3324</v>
      </c>
      <c r="K29">
        <v>3520</v>
      </c>
      <c r="L29">
        <v>3533</v>
      </c>
      <c r="M29">
        <v>8.1999999999999993</v>
      </c>
      <c r="N29">
        <v>8.1080000000000005</v>
      </c>
      <c r="O29">
        <v>1.409</v>
      </c>
      <c r="P29">
        <v>4.1539999999999999</v>
      </c>
      <c r="Q29">
        <v>7.3860000000000001</v>
      </c>
      <c r="R29">
        <v>5746</v>
      </c>
      <c r="S29">
        <v>3196</v>
      </c>
      <c r="T29">
        <v>5686</v>
      </c>
      <c r="U29">
        <v>4453</v>
      </c>
      <c r="V29">
        <v>5819</v>
      </c>
      <c r="W29">
        <v>1.5299999999999999E-2</v>
      </c>
      <c r="X29">
        <v>-2.8799999999999999E-2</v>
      </c>
      <c r="Y29">
        <v>2.0790000000000002</v>
      </c>
      <c r="Z29">
        <v>38.82</v>
      </c>
      <c r="AA29">
        <v>2.5049999999999999</v>
      </c>
      <c r="AB29">
        <v>-1.4E-2</v>
      </c>
      <c r="AC29">
        <v>0.12330000000000001</v>
      </c>
      <c r="AD29">
        <v>-2.8E-3</v>
      </c>
      <c r="AE29">
        <v>8.3999999999999995E-3</v>
      </c>
      <c r="AF29" t="s">
        <v>309</v>
      </c>
      <c r="AG29">
        <v>3.81</v>
      </c>
      <c r="AH29">
        <v>1.52</v>
      </c>
      <c r="AI29">
        <v>0.71</v>
      </c>
      <c r="AJ29">
        <v>1.34</v>
      </c>
      <c r="AK29">
        <v>20.74</v>
      </c>
      <c r="AL29">
        <v>0.77</v>
      </c>
      <c r="AM29">
        <v>45.64</v>
      </c>
      <c r="AN29">
        <v>7.54</v>
      </c>
      <c r="AO29" t="s">
        <v>310</v>
      </c>
      <c r="AP29">
        <v>3.58</v>
      </c>
      <c r="AQ29">
        <v>6.97</v>
      </c>
      <c r="AR29">
        <v>0.24</v>
      </c>
      <c r="AS29">
        <v>1.21</v>
      </c>
      <c r="AT29">
        <v>0.53</v>
      </c>
      <c r="AU29">
        <v>47.48</v>
      </c>
      <c r="AV29">
        <v>14.09</v>
      </c>
      <c r="AW29">
        <v>1.02</v>
      </c>
      <c r="AX29">
        <v>3.19</v>
      </c>
      <c r="AY29">
        <v>0.37</v>
      </c>
      <c r="AZ29">
        <v>31.45</v>
      </c>
      <c r="BA29">
        <v>10.4</v>
      </c>
      <c r="BB29">
        <v>53.94</v>
      </c>
      <c r="BC29">
        <v>4.45</v>
      </c>
      <c r="BD29" t="s">
        <v>311</v>
      </c>
      <c r="BE29">
        <v>3799.5</v>
      </c>
      <c r="BF29">
        <v>357960.2</v>
      </c>
      <c r="BG29">
        <v>89060700</v>
      </c>
      <c r="BH29">
        <v>13336250</v>
      </c>
      <c r="BI29">
        <v>212.23</v>
      </c>
      <c r="BJ29">
        <v>280872.3</v>
      </c>
      <c r="BK29">
        <v>2092.5</v>
      </c>
      <c r="BL29">
        <v>950.06</v>
      </c>
      <c r="BM29">
        <v>2788623</v>
      </c>
      <c r="BN29">
        <v>13492490</v>
      </c>
      <c r="BO29">
        <v>646.71</v>
      </c>
      <c r="BP29">
        <v>375770.5</v>
      </c>
      <c r="BQ29">
        <v>10920.02</v>
      </c>
      <c r="BR29">
        <v>5888092</v>
      </c>
      <c r="BS29">
        <v>39834.79</v>
      </c>
      <c r="BT29">
        <v>1054787</v>
      </c>
      <c r="BU29">
        <v>8424993</v>
      </c>
      <c r="BV29">
        <v>15.56</v>
      </c>
      <c r="BW29">
        <v>2006.46</v>
      </c>
      <c r="BX29">
        <v>84863.66</v>
      </c>
      <c r="BY29">
        <v>192448.4</v>
      </c>
      <c r="BZ29">
        <v>3530.11</v>
      </c>
      <c r="CA29">
        <v>43681.61</v>
      </c>
      <c r="CB29">
        <v>249605.8</v>
      </c>
      <c r="CC29">
        <v>95656.14</v>
      </c>
      <c r="CD29">
        <v>404.46</v>
      </c>
      <c r="CE29">
        <v>1649360</v>
      </c>
      <c r="CF29">
        <v>111043</v>
      </c>
      <c r="CG29">
        <v>671.16</v>
      </c>
      <c r="CH29">
        <v>1800487</v>
      </c>
      <c r="CI29">
        <v>1532.71</v>
      </c>
      <c r="CJ29">
        <v>361.86</v>
      </c>
    </row>
    <row r="30" spans="1:88">
      <c r="A30" t="s">
        <v>224</v>
      </c>
      <c r="B30" t="s">
        <v>225</v>
      </c>
      <c r="D30" s="121">
        <v>44160</v>
      </c>
      <c r="E30" s="122">
        <v>0.71736111111111101</v>
      </c>
      <c r="F30">
        <v>2104</v>
      </c>
      <c r="G30" t="s">
        <v>174</v>
      </c>
      <c r="H30" t="s">
        <v>175</v>
      </c>
      <c r="I30">
        <v>6.5299999999999997E-2</v>
      </c>
      <c r="J30">
        <v>3735</v>
      </c>
      <c r="K30">
        <v>3133</v>
      </c>
      <c r="L30">
        <v>3139</v>
      </c>
      <c r="M30">
        <v>2.9590000000000001</v>
      </c>
      <c r="N30">
        <v>0.56520000000000004</v>
      </c>
      <c r="O30">
        <v>9.0800000000000006E-2</v>
      </c>
      <c r="P30">
        <v>8.8559999999999999</v>
      </c>
      <c r="Q30">
        <v>6.5060000000000002</v>
      </c>
      <c r="R30">
        <v>5167</v>
      </c>
      <c r="S30">
        <v>3700</v>
      </c>
      <c r="T30">
        <v>5078</v>
      </c>
      <c r="U30">
        <v>4870</v>
      </c>
      <c r="V30">
        <v>5168</v>
      </c>
      <c r="W30">
        <v>4.5999999999999999E-3</v>
      </c>
      <c r="X30">
        <v>-3.7699999999999997E-2</v>
      </c>
      <c r="Y30">
        <v>1.8380000000000001</v>
      </c>
      <c r="Z30">
        <v>0.1479</v>
      </c>
      <c r="AA30">
        <v>2.0699999999999998</v>
      </c>
      <c r="AB30">
        <v>8.0799999999999997E-2</v>
      </c>
      <c r="AC30">
        <v>0.1048</v>
      </c>
      <c r="AD30">
        <v>-1E-4</v>
      </c>
      <c r="AE30">
        <v>7.3000000000000001E-3</v>
      </c>
      <c r="AF30" t="s">
        <v>309</v>
      </c>
      <c r="AG30">
        <v>7.11</v>
      </c>
      <c r="AH30">
        <v>25.34</v>
      </c>
      <c r="AI30">
        <v>0.64</v>
      </c>
      <c r="AJ30">
        <v>0.67</v>
      </c>
      <c r="AK30" t="s">
        <v>310</v>
      </c>
      <c r="AL30">
        <v>7.64</v>
      </c>
      <c r="AM30" t="s">
        <v>310</v>
      </c>
      <c r="AN30">
        <v>98.69</v>
      </c>
      <c r="AO30" t="s">
        <v>310</v>
      </c>
      <c r="AP30">
        <v>3.66</v>
      </c>
      <c r="AQ30">
        <v>24.11</v>
      </c>
      <c r="AR30">
        <v>0.83</v>
      </c>
      <c r="AS30">
        <v>27.25</v>
      </c>
      <c r="AT30">
        <v>0.49</v>
      </c>
      <c r="AU30" t="s">
        <v>310</v>
      </c>
      <c r="AV30">
        <v>15.53</v>
      </c>
      <c r="AW30">
        <v>0.34</v>
      </c>
      <c r="AX30">
        <v>3.49</v>
      </c>
      <c r="AY30">
        <v>0.68</v>
      </c>
      <c r="AZ30">
        <v>6</v>
      </c>
      <c r="BA30">
        <v>2.34</v>
      </c>
      <c r="BB30" t="s">
        <v>310</v>
      </c>
      <c r="BC30">
        <v>3.12</v>
      </c>
      <c r="BD30" t="s">
        <v>311</v>
      </c>
      <c r="BE30">
        <v>3942.87</v>
      </c>
      <c r="BF30">
        <v>340530.7</v>
      </c>
      <c r="BG30">
        <v>85405900</v>
      </c>
      <c r="BH30">
        <v>12765320</v>
      </c>
      <c r="BI30">
        <v>66.67</v>
      </c>
      <c r="BJ30">
        <v>35444.61</v>
      </c>
      <c r="BK30">
        <v>1563.52</v>
      </c>
      <c r="BL30">
        <v>945.62</v>
      </c>
      <c r="BM30">
        <v>2970800</v>
      </c>
      <c r="BN30">
        <v>12824310</v>
      </c>
      <c r="BO30">
        <v>635.59</v>
      </c>
      <c r="BP30">
        <v>361538.1</v>
      </c>
      <c r="BQ30">
        <v>10078.299999999999</v>
      </c>
      <c r="BR30">
        <v>5634696</v>
      </c>
      <c r="BS30">
        <v>35058.980000000003</v>
      </c>
      <c r="BT30">
        <v>1114833</v>
      </c>
      <c r="BU30">
        <v>9075627</v>
      </c>
      <c r="BV30">
        <v>6.3</v>
      </c>
      <c r="BW30">
        <v>1839.77</v>
      </c>
      <c r="BX30">
        <v>81206.11</v>
      </c>
      <c r="BY30">
        <v>1540.47</v>
      </c>
      <c r="BZ30">
        <v>3197.07</v>
      </c>
      <c r="CA30">
        <v>45866.27</v>
      </c>
      <c r="CB30">
        <v>269435.7</v>
      </c>
      <c r="CC30">
        <v>85441.15</v>
      </c>
      <c r="CD30">
        <v>986.71</v>
      </c>
      <c r="CE30">
        <v>1786971</v>
      </c>
      <c r="CF30">
        <v>119685.8</v>
      </c>
      <c r="CG30">
        <v>625.59</v>
      </c>
      <c r="CH30">
        <v>1932253</v>
      </c>
      <c r="CI30">
        <v>1733.1</v>
      </c>
      <c r="CJ30">
        <v>353.34</v>
      </c>
    </row>
    <row r="31" spans="1:88">
      <c r="A31" t="s">
        <v>271</v>
      </c>
      <c r="B31" t="s">
        <v>272</v>
      </c>
      <c r="D31" s="121">
        <v>44160</v>
      </c>
      <c r="E31" s="122">
        <v>0.81458333333333333</v>
      </c>
      <c r="F31">
        <v>2405</v>
      </c>
      <c r="G31" t="s">
        <v>174</v>
      </c>
      <c r="H31" t="s">
        <v>175</v>
      </c>
      <c r="I31">
        <v>0.10630000000000001</v>
      </c>
      <c r="J31">
        <v>3444</v>
      </c>
      <c r="K31">
        <v>3687</v>
      </c>
      <c r="L31">
        <v>3676</v>
      </c>
      <c r="M31">
        <v>9.5860000000000003</v>
      </c>
      <c r="N31">
        <v>9.8290000000000006</v>
      </c>
      <c r="O31">
        <v>5.9349999999999996</v>
      </c>
      <c r="P31">
        <v>4.6479999999999997</v>
      </c>
      <c r="Q31">
        <v>7.51</v>
      </c>
      <c r="R31">
        <v>5890</v>
      </c>
      <c r="S31">
        <v>3322</v>
      </c>
      <c r="T31">
        <v>5842</v>
      </c>
      <c r="U31">
        <v>4535</v>
      </c>
      <c r="V31">
        <v>5967</v>
      </c>
      <c r="W31">
        <v>8.3500000000000005E-2</v>
      </c>
      <c r="X31">
        <v>4.5199999999999997E-2</v>
      </c>
      <c r="Y31">
        <v>6.5430000000000001</v>
      </c>
      <c r="Z31">
        <v>186.3</v>
      </c>
      <c r="AA31">
        <v>1.9830000000000001</v>
      </c>
      <c r="AB31">
        <v>-1.6199999999999999E-2</v>
      </c>
      <c r="AC31">
        <v>0.1016</v>
      </c>
      <c r="AD31">
        <v>-6.9999999999999999E-4</v>
      </c>
      <c r="AE31">
        <v>6.1000000000000004E-3</v>
      </c>
      <c r="AF31" t="s">
        <v>309</v>
      </c>
      <c r="AG31">
        <v>1.36</v>
      </c>
      <c r="AH31">
        <v>1.85</v>
      </c>
      <c r="AI31">
        <v>1.08</v>
      </c>
      <c r="AJ31">
        <v>1.24</v>
      </c>
      <c r="AK31">
        <v>21.76</v>
      </c>
      <c r="AL31">
        <v>0.45</v>
      </c>
      <c r="AM31">
        <v>23.82</v>
      </c>
      <c r="AN31">
        <v>45.76</v>
      </c>
      <c r="AO31" t="s">
        <v>310</v>
      </c>
      <c r="AP31">
        <v>4.91</v>
      </c>
      <c r="AQ31">
        <v>4.55</v>
      </c>
      <c r="AR31">
        <v>0.49</v>
      </c>
      <c r="AS31">
        <v>2.33</v>
      </c>
      <c r="AT31">
        <v>0.84</v>
      </c>
      <c r="AU31">
        <v>21.21</v>
      </c>
      <c r="AV31">
        <v>8.2200000000000006</v>
      </c>
      <c r="AW31">
        <v>0.46</v>
      </c>
      <c r="AX31">
        <v>0.98</v>
      </c>
      <c r="AY31">
        <v>0.4</v>
      </c>
      <c r="AZ31">
        <v>6.83</v>
      </c>
      <c r="BA31">
        <v>5.64</v>
      </c>
      <c r="BB31" t="s">
        <v>310</v>
      </c>
      <c r="BC31">
        <v>8.68</v>
      </c>
      <c r="BD31" t="s">
        <v>311</v>
      </c>
      <c r="BE31">
        <v>5562.33</v>
      </c>
      <c r="BF31">
        <v>375287.1</v>
      </c>
      <c r="BG31">
        <v>94447750</v>
      </c>
      <c r="BH31">
        <v>14048900</v>
      </c>
      <c r="BI31">
        <v>247.79</v>
      </c>
      <c r="BJ31">
        <v>341592.2</v>
      </c>
      <c r="BK31">
        <v>4446.47</v>
      </c>
      <c r="BL31">
        <v>978.96</v>
      </c>
      <c r="BM31">
        <v>2826682</v>
      </c>
      <c r="BN31">
        <v>14766840</v>
      </c>
      <c r="BO31">
        <v>680.04</v>
      </c>
      <c r="BP31">
        <v>390830.2</v>
      </c>
      <c r="BQ31">
        <v>11251.43</v>
      </c>
      <c r="BR31">
        <v>6112968</v>
      </c>
      <c r="BS31">
        <v>40308.660000000003</v>
      </c>
      <c r="BT31">
        <v>1125808</v>
      </c>
      <c r="BU31">
        <v>8529096</v>
      </c>
      <c r="BV31">
        <v>61.48</v>
      </c>
      <c r="BW31">
        <v>4546.32</v>
      </c>
      <c r="BX31">
        <v>263493.40000000002</v>
      </c>
      <c r="BY31">
        <v>985636.6</v>
      </c>
      <c r="BZ31">
        <v>3546.77</v>
      </c>
      <c r="CA31">
        <v>46292.61</v>
      </c>
      <c r="CB31">
        <v>251666.4</v>
      </c>
      <c r="CC31">
        <v>76483.73</v>
      </c>
      <c r="CD31">
        <v>395.2</v>
      </c>
      <c r="CE31">
        <v>1658502</v>
      </c>
      <c r="CF31">
        <v>111260.9</v>
      </c>
      <c r="CG31">
        <v>564.48</v>
      </c>
      <c r="CH31">
        <v>1817119</v>
      </c>
      <c r="CI31">
        <v>1611.23</v>
      </c>
      <c r="CJ31">
        <v>301.86</v>
      </c>
    </row>
    <row r="32" spans="1:88">
      <c r="A32" t="s">
        <v>226</v>
      </c>
      <c r="B32" t="s">
        <v>227</v>
      </c>
      <c r="D32" s="121">
        <v>44160</v>
      </c>
      <c r="E32" s="122">
        <v>0.72083333333333333</v>
      </c>
      <c r="F32">
        <v>2105</v>
      </c>
      <c r="G32" t="s">
        <v>174</v>
      </c>
      <c r="H32" t="s">
        <v>175</v>
      </c>
      <c r="I32">
        <v>5.3499999999999999E-2</v>
      </c>
      <c r="J32">
        <v>3114</v>
      </c>
      <c r="K32">
        <v>3256</v>
      </c>
      <c r="L32">
        <v>3269</v>
      </c>
      <c r="M32">
        <v>1.671</v>
      </c>
      <c r="N32">
        <v>2.1629999999999998</v>
      </c>
      <c r="O32">
        <v>1.5009999999999999</v>
      </c>
      <c r="P32">
        <v>3.9390000000000001</v>
      </c>
      <c r="Q32">
        <v>7.298</v>
      </c>
      <c r="R32">
        <v>5290</v>
      </c>
      <c r="S32">
        <v>2759</v>
      </c>
      <c r="T32">
        <v>5192</v>
      </c>
      <c r="U32">
        <v>4050</v>
      </c>
      <c r="V32">
        <v>5291</v>
      </c>
      <c r="W32">
        <v>3.9300000000000002E-2</v>
      </c>
      <c r="X32">
        <v>2.3999999999999998E-3</v>
      </c>
      <c r="Y32">
        <v>2.3719999999999999</v>
      </c>
      <c r="Z32">
        <v>1.095</v>
      </c>
      <c r="AA32">
        <v>1.6759999999999999</v>
      </c>
      <c r="AB32">
        <v>6.0100000000000001E-2</v>
      </c>
      <c r="AC32">
        <v>0.106</v>
      </c>
      <c r="AD32">
        <v>-2.9999999999999997E-4</v>
      </c>
      <c r="AE32">
        <v>5.5999999999999999E-3</v>
      </c>
      <c r="AF32" t="s">
        <v>309</v>
      </c>
      <c r="AG32">
        <v>5.78</v>
      </c>
      <c r="AH32">
        <v>1.27</v>
      </c>
      <c r="AI32">
        <v>0.77</v>
      </c>
      <c r="AJ32">
        <v>0.4</v>
      </c>
      <c r="AK32">
        <v>35.630000000000003</v>
      </c>
      <c r="AL32">
        <v>1.0900000000000001</v>
      </c>
      <c r="AM32">
        <v>55.86</v>
      </c>
      <c r="AN32">
        <v>37.57</v>
      </c>
      <c r="AO32" t="s">
        <v>310</v>
      </c>
      <c r="AP32">
        <v>3.99</v>
      </c>
      <c r="AQ32">
        <v>1.77</v>
      </c>
      <c r="AR32">
        <v>0.1</v>
      </c>
      <c r="AS32">
        <v>2.4</v>
      </c>
      <c r="AT32">
        <v>0.31</v>
      </c>
      <c r="AU32">
        <v>33.659999999999997</v>
      </c>
      <c r="AV32" t="s">
        <v>310</v>
      </c>
      <c r="AW32">
        <v>0.8</v>
      </c>
      <c r="AX32">
        <v>4.3600000000000003</v>
      </c>
      <c r="AY32">
        <v>0.88</v>
      </c>
      <c r="AZ32">
        <v>2.2599999999999998</v>
      </c>
      <c r="BA32">
        <v>4.54</v>
      </c>
      <c r="BB32" t="s">
        <v>310</v>
      </c>
      <c r="BC32">
        <v>7.51</v>
      </c>
      <c r="BD32" t="s">
        <v>311</v>
      </c>
      <c r="BE32">
        <v>3413.84</v>
      </c>
      <c r="BF32">
        <v>351624.3</v>
      </c>
      <c r="BG32">
        <v>89787840</v>
      </c>
      <c r="BH32">
        <v>13450200</v>
      </c>
      <c r="BI32">
        <v>60</v>
      </c>
      <c r="BJ32">
        <v>93114.96</v>
      </c>
      <c r="BK32">
        <v>2264.89</v>
      </c>
      <c r="BL32">
        <v>987.85</v>
      </c>
      <c r="BM32">
        <v>3035313</v>
      </c>
      <c r="BN32">
        <v>13139560</v>
      </c>
      <c r="BO32">
        <v>585.59</v>
      </c>
      <c r="BP32">
        <v>374056.4</v>
      </c>
      <c r="BQ32">
        <v>10414.06</v>
      </c>
      <c r="BR32">
        <v>5836798</v>
      </c>
      <c r="BS32">
        <v>41766.39</v>
      </c>
      <c r="BT32">
        <v>1115416</v>
      </c>
      <c r="BU32">
        <v>9183290</v>
      </c>
      <c r="BV32">
        <v>32.96</v>
      </c>
      <c r="BW32">
        <v>3330.42</v>
      </c>
      <c r="BX32">
        <v>105054</v>
      </c>
      <c r="BY32">
        <v>6478.2</v>
      </c>
      <c r="BZ32">
        <v>3759.06</v>
      </c>
      <c r="CA32">
        <v>45749.69</v>
      </c>
      <c r="CB32">
        <v>271817.2</v>
      </c>
      <c r="CC32">
        <v>69896.67</v>
      </c>
      <c r="CD32">
        <v>871.89</v>
      </c>
      <c r="CE32">
        <v>1796642</v>
      </c>
      <c r="CF32">
        <v>120395.1</v>
      </c>
      <c r="CG32">
        <v>635.6</v>
      </c>
      <c r="CH32">
        <v>1933594</v>
      </c>
      <c r="CI32">
        <v>1728.66</v>
      </c>
      <c r="CJ32">
        <v>305.93</v>
      </c>
    </row>
    <row r="33" spans="1:88">
      <c r="A33" t="s">
        <v>273</v>
      </c>
      <c r="B33" t="s">
        <v>274</v>
      </c>
      <c r="D33" s="121">
        <v>44160</v>
      </c>
      <c r="E33" s="122">
        <v>0.81874999999999998</v>
      </c>
      <c r="F33">
        <v>2406</v>
      </c>
      <c r="G33" t="s">
        <v>174</v>
      </c>
      <c r="H33" t="s">
        <v>175</v>
      </c>
      <c r="I33">
        <v>3.5799999999999998E-2</v>
      </c>
      <c r="J33">
        <v>3536</v>
      </c>
      <c r="K33">
        <v>4057</v>
      </c>
      <c r="L33">
        <v>4075</v>
      </c>
      <c r="M33">
        <v>15.54</v>
      </c>
      <c r="N33">
        <v>16.28</v>
      </c>
      <c r="O33">
        <v>11.03</v>
      </c>
      <c r="P33">
        <v>13.68</v>
      </c>
      <c r="Q33">
        <v>23.98</v>
      </c>
      <c r="R33">
        <v>5895</v>
      </c>
      <c r="S33">
        <v>3148</v>
      </c>
      <c r="T33">
        <v>6314</v>
      </c>
      <c r="U33">
        <v>4599</v>
      </c>
      <c r="V33">
        <v>6432</v>
      </c>
      <c r="W33">
        <v>0.1318</v>
      </c>
      <c r="X33">
        <v>0.1133</v>
      </c>
      <c r="Y33">
        <v>2.5880000000000001</v>
      </c>
      <c r="Z33">
        <v>19.899999999999999</v>
      </c>
      <c r="AA33">
        <v>3.41</v>
      </c>
      <c r="AB33">
        <v>2.5000000000000001E-3</v>
      </c>
      <c r="AC33">
        <v>0.71079999999999999</v>
      </c>
      <c r="AD33">
        <v>2.9999999999999997E-4</v>
      </c>
      <c r="AE33">
        <v>1.8499999999999999E-2</v>
      </c>
      <c r="AF33" t="s">
        <v>309</v>
      </c>
      <c r="AG33">
        <v>21.94</v>
      </c>
      <c r="AH33">
        <v>1.38</v>
      </c>
      <c r="AI33">
        <v>10.52</v>
      </c>
      <c r="AJ33">
        <v>10.87</v>
      </c>
      <c r="AK33">
        <v>11.12</v>
      </c>
      <c r="AL33">
        <v>11.09</v>
      </c>
      <c r="AM33">
        <v>12.6</v>
      </c>
      <c r="AN33">
        <v>4.29</v>
      </c>
      <c r="AO33">
        <v>15.12</v>
      </c>
      <c r="AP33">
        <v>3.27</v>
      </c>
      <c r="AQ33">
        <v>4.37</v>
      </c>
      <c r="AR33">
        <v>10.43</v>
      </c>
      <c r="AS33">
        <v>1</v>
      </c>
      <c r="AT33">
        <v>10.69</v>
      </c>
      <c r="AU33">
        <v>12.41</v>
      </c>
      <c r="AV33">
        <v>12.8</v>
      </c>
      <c r="AW33">
        <v>11.33</v>
      </c>
      <c r="AX33">
        <v>2.0299999999999998</v>
      </c>
      <c r="AY33">
        <v>8.27</v>
      </c>
      <c r="AZ33" t="s">
        <v>310</v>
      </c>
      <c r="BA33">
        <v>11.66</v>
      </c>
      <c r="BB33" t="s">
        <v>310</v>
      </c>
      <c r="BC33">
        <v>11.75</v>
      </c>
      <c r="BD33" t="s">
        <v>311</v>
      </c>
      <c r="BE33">
        <v>2158.0100000000002</v>
      </c>
      <c r="BF33">
        <v>381941.6</v>
      </c>
      <c r="BG33">
        <v>94909790</v>
      </c>
      <c r="BH33">
        <v>14222640</v>
      </c>
      <c r="BI33">
        <v>387.8</v>
      </c>
      <c r="BJ33">
        <v>507929.4</v>
      </c>
      <c r="BK33">
        <v>6555.15</v>
      </c>
      <c r="BL33">
        <v>1303.44</v>
      </c>
      <c r="BM33">
        <v>3125793</v>
      </c>
      <c r="BN33">
        <v>13994040</v>
      </c>
      <c r="BO33">
        <v>638.92999999999995</v>
      </c>
      <c r="BP33">
        <v>385867.8</v>
      </c>
      <c r="BQ33">
        <v>11309.17</v>
      </c>
      <c r="BR33">
        <v>6017378</v>
      </c>
      <c r="BS33">
        <v>39947.279999999999</v>
      </c>
      <c r="BT33">
        <v>1067472</v>
      </c>
      <c r="BU33">
        <v>7843663</v>
      </c>
      <c r="BV33">
        <v>92.96</v>
      </c>
      <c r="BW33">
        <v>6280.31</v>
      </c>
      <c r="BX33">
        <v>96937.84</v>
      </c>
      <c r="BY33">
        <v>100359</v>
      </c>
      <c r="BZ33">
        <v>3524.55</v>
      </c>
      <c r="CA33">
        <v>44230.77</v>
      </c>
      <c r="CB33">
        <v>231547.5</v>
      </c>
      <c r="CC33">
        <v>120057.4</v>
      </c>
      <c r="CD33">
        <v>450.01</v>
      </c>
      <c r="CE33">
        <v>1524539</v>
      </c>
      <c r="CF33">
        <v>102292.5</v>
      </c>
      <c r="CG33">
        <v>3340.53</v>
      </c>
      <c r="CH33">
        <v>1666047</v>
      </c>
      <c r="CI33">
        <v>1505.29</v>
      </c>
      <c r="CJ33">
        <v>584.1</v>
      </c>
    </row>
    <row r="34" spans="1:88">
      <c r="A34" t="s">
        <v>228</v>
      </c>
      <c r="B34" t="s">
        <v>229</v>
      </c>
      <c r="D34" s="121">
        <v>44160</v>
      </c>
      <c r="E34" s="122">
        <v>0.72499999999999998</v>
      </c>
      <c r="F34">
        <v>2106</v>
      </c>
      <c r="G34" t="s">
        <v>174</v>
      </c>
      <c r="H34" t="s">
        <v>175</v>
      </c>
      <c r="I34">
        <v>2.01E-2</v>
      </c>
      <c r="J34">
        <v>3274</v>
      </c>
      <c r="K34">
        <v>3396</v>
      </c>
      <c r="L34">
        <v>3408</v>
      </c>
      <c r="M34">
        <v>1.5369999999999999</v>
      </c>
      <c r="N34">
        <v>1.476</v>
      </c>
      <c r="O34">
        <v>1.9019999999999999</v>
      </c>
      <c r="P34">
        <v>7.5880000000000001</v>
      </c>
      <c r="Q34">
        <v>10.14</v>
      </c>
      <c r="R34">
        <v>5445</v>
      </c>
      <c r="S34">
        <v>2908</v>
      </c>
      <c r="T34">
        <v>5340</v>
      </c>
      <c r="U34">
        <v>4113</v>
      </c>
      <c r="V34">
        <v>5419</v>
      </c>
      <c r="W34">
        <v>-4.0000000000000001E-3</v>
      </c>
      <c r="X34">
        <v>-3.1800000000000002E-2</v>
      </c>
      <c r="Y34">
        <v>2.1840000000000002</v>
      </c>
      <c r="Z34">
        <v>0.1241</v>
      </c>
      <c r="AA34">
        <v>2.7890000000000001</v>
      </c>
      <c r="AB34">
        <v>4.2900000000000001E-2</v>
      </c>
      <c r="AC34">
        <v>0.6</v>
      </c>
      <c r="AD34">
        <v>-8.0000000000000004E-4</v>
      </c>
      <c r="AE34">
        <v>9.2999999999999992E-3</v>
      </c>
      <c r="AF34" t="s">
        <v>309</v>
      </c>
      <c r="AG34">
        <v>6.88</v>
      </c>
      <c r="AH34">
        <v>1.18</v>
      </c>
      <c r="AI34">
        <v>1</v>
      </c>
      <c r="AJ34">
        <v>1.07</v>
      </c>
      <c r="AK34">
        <v>63.44</v>
      </c>
      <c r="AL34">
        <v>2.71</v>
      </c>
      <c r="AM34">
        <v>39.31</v>
      </c>
      <c r="AN34">
        <v>16.5</v>
      </c>
      <c r="AO34">
        <v>83.53</v>
      </c>
      <c r="AP34">
        <v>3.66</v>
      </c>
      <c r="AQ34">
        <v>11.38</v>
      </c>
      <c r="AR34">
        <v>0.63</v>
      </c>
      <c r="AS34">
        <v>1.95</v>
      </c>
      <c r="AT34">
        <v>0.6</v>
      </c>
      <c r="AU34">
        <v>23.64</v>
      </c>
      <c r="AV34">
        <v>20.07</v>
      </c>
      <c r="AW34">
        <v>0.88</v>
      </c>
      <c r="AX34">
        <v>8.9</v>
      </c>
      <c r="AY34">
        <v>0.88</v>
      </c>
      <c r="AZ34">
        <v>11.58</v>
      </c>
      <c r="BA34">
        <v>1.74</v>
      </c>
      <c r="BB34" t="s">
        <v>310</v>
      </c>
      <c r="BC34">
        <v>8.24</v>
      </c>
      <c r="BD34" t="s">
        <v>311</v>
      </c>
      <c r="BE34">
        <v>1773.5</v>
      </c>
      <c r="BF34">
        <v>370000.3</v>
      </c>
      <c r="BG34">
        <v>93033940</v>
      </c>
      <c r="BH34">
        <v>13929980</v>
      </c>
      <c r="BI34">
        <v>56.67</v>
      </c>
      <c r="BJ34">
        <v>68037.789999999994</v>
      </c>
      <c r="BK34">
        <v>2445.91</v>
      </c>
      <c r="BL34">
        <v>1128.98</v>
      </c>
      <c r="BM34">
        <v>3121993</v>
      </c>
      <c r="BN34">
        <v>13472880</v>
      </c>
      <c r="BO34">
        <v>617.80999999999995</v>
      </c>
      <c r="BP34">
        <v>382180.2</v>
      </c>
      <c r="BQ34">
        <v>10584.19</v>
      </c>
      <c r="BR34">
        <v>5938402</v>
      </c>
      <c r="BS34">
        <v>41796.15</v>
      </c>
      <c r="BT34">
        <v>1111410</v>
      </c>
      <c r="BU34">
        <v>9122687</v>
      </c>
      <c r="BV34">
        <v>2.96</v>
      </c>
      <c r="BW34">
        <v>2065.73</v>
      </c>
      <c r="BX34">
        <v>96356.18</v>
      </c>
      <c r="BY34">
        <v>1403.79</v>
      </c>
      <c r="BZ34">
        <v>3698.3</v>
      </c>
      <c r="CA34">
        <v>45987.97</v>
      </c>
      <c r="CB34">
        <v>270331.90000000002</v>
      </c>
      <c r="CC34">
        <v>115291.2</v>
      </c>
      <c r="CD34">
        <v>766.7</v>
      </c>
      <c r="CE34">
        <v>1785523</v>
      </c>
      <c r="CF34">
        <v>119674.8</v>
      </c>
      <c r="CG34">
        <v>3337.19</v>
      </c>
      <c r="CH34">
        <v>1926527</v>
      </c>
      <c r="CI34">
        <v>1705.32</v>
      </c>
      <c r="CJ34">
        <v>411.86</v>
      </c>
    </row>
    <row r="35" spans="1:88">
      <c r="A35" t="s">
        <v>275</v>
      </c>
      <c r="B35" t="s">
        <v>276</v>
      </c>
      <c r="D35" s="121">
        <v>44160</v>
      </c>
      <c r="E35" s="122">
        <v>0.8222222222222223</v>
      </c>
      <c r="F35">
        <v>2407</v>
      </c>
      <c r="G35" t="s">
        <v>174</v>
      </c>
      <c r="H35" t="s">
        <v>175</v>
      </c>
      <c r="I35">
        <v>1.84E-2</v>
      </c>
      <c r="J35">
        <v>655.6</v>
      </c>
      <c r="K35">
        <v>686.9</v>
      </c>
      <c r="L35">
        <v>707.7</v>
      </c>
      <c r="M35">
        <v>54.85</v>
      </c>
      <c r="N35">
        <v>57.26</v>
      </c>
      <c r="O35">
        <v>45.03</v>
      </c>
      <c r="P35">
        <v>46.56</v>
      </c>
      <c r="Q35">
        <v>51.93</v>
      </c>
      <c r="R35">
        <v>9290</v>
      </c>
      <c r="S35">
        <v>5099</v>
      </c>
      <c r="T35">
        <v>9086</v>
      </c>
      <c r="U35">
        <v>7210</v>
      </c>
      <c r="V35">
        <v>9277</v>
      </c>
      <c r="W35">
        <v>7.0199999999999999E-2</v>
      </c>
      <c r="X35">
        <v>2.7799999999999998E-2</v>
      </c>
      <c r="Y35">
        <v>20.83</v>
      </c>
      <c r="Z35">
        <v>131.5</v>
      </c>
      <c r="AA35">
        <v>10.49</v>
      </c>
      <c r="AB35">
        <v>-1.9400000000000001E-2</v>
      </c>
      <c r="AC35">
        <v>1.266</v>
      </c>
      <c r="AD35">
        <v>3.2300000000000002E-2</v>
      </c>
      <c r="AE35">
        <v>3.8E-3</v>
      </c>
      <c r="AF35" t="s">
        <v>309</v>
      </c>
      <c r="AG35">
        <v>4.87</v>
      </c>
      <c r="AH35">
        <v>1.35</v>
      </c>
      <c r="AI35">
        <v>0.56999999999999995</v>
      </c>
      <c r="AJ35">
        <v>0.28000000000000003</v>
      </c>
      <c r="AK35">
        <v>2.36</v>
      </c>
      <c r="AL35">
        <v>1.07</v>
      </c>
      <c r="AM35">
        <v>12.65</v>
      </c>
      <c r="AN35">
        <v>6.64</v>
      </c>
      <c r="AO35">
        <v>17.64</v>
      </c>
      <c r="AP35">
        <v>4.24</v>
      </c>
      <c r="AQ35">
        <v>3.59</v>
      </c>
      <c r="AR35">
        <v>0.5</v>
      </c>
      <c r="AS35">
        <v>1.34</v>
      </c>
      <c r="AT35">
        <v>0.42</v>
      </c>
      <c r="AU35">
        <v>17.079999999999998</v>
      </c>
      <c r="AV35">
        <v>9.1</v>
      </c>
      <c r="AW35">
        <v>0.3</v>
      </c>
      <c r="AX35">
        <v>3.8</v>
      </c>
      <c r="AY35">
        <v>0.38</v>
      </c>
      <c r="AZ35">
        <v>5.36</v>
      </c>
      <c r="BA35">
        <v>1.59</v>
      </c>
      <c r="BB35">
        <v>8.11</v>
      </c>
      <c r="BC35">
        <v>10.119999999999999</v>
      </c>
      <c r="BD35" t="s">
        <v>311</v>
      </c>
      <c r="BE35">
        <v>1509.02</v>
      </c>
      <c r="BF35">
        <v>69053.820000000007</v>
      </c>
      <c r="BG35">
        <v>16805790</v>
      </c>
      <c r="BH35">
        <v>2584163</v>
      </c>
      <c r="BI35">
        <v>1291.21</v>
      </c>
      <c r="BJ35">
        <v>1833809</v>
      </c>
      <c r="BK35">
        <v>21740.15</v>
      </c>
      <c r="BL35">
        <v>2451.41</v>
      </c>
      <c r="BM35">
        <v>4177353</v>
      </c>
      <c r="BN35">
        <v>21409920</v>
      </c>
      <c r="BO35">
        <v>1007.85</v>
      </c>
      <c r="BP35">
        <v>580403.30000000005</v>
      </c>
      <c r="BQ35">
        <v>17277.490000000002</v>
      </c>
      <c r="BR35">
        <v>9073361</v>
      </c>
      <c r="BS35">
        <v>38938.33</v>
      </c>
      <c r="BT35">
        <v>1033454</v>
      </c>
      <c r="BU35">
        <v>8145295</v>
      </c>
      <c r="BV35">
        <v>50.74</v>
      </c>
      <c r="BW35">
        <v>3777.95</v>
      </c>
      <c r="BX35">
        <v>794614.2</v>
      </c>
      <c r="BY35">
        <v>635933.30000000005</v>
      </c>
      <c r="BZ35">
        <v>3445.64</v>
      </c>
      <c r="CA35">
        <v>42710.79</v>
      </c>
      <c r="CB35">
        <v>240422.8</v>
      </c>
      <c r="CC35">
        <v>384077.6</v>
      </c>
      <c r="CD35">
        <v>365.56</v>
      </c>
      <c r="CE35">
        <v>1602627</v>
      </c>
      <c r="CF35">
        <v>107946.1</v>
      </c>
      <c r="CG35">
        <v>6268.33</v>
      </c>
      <c r="CH35">
        <v>1753217</v>
      </c>
      <c r="CI35">
        <v>2526.58</v>
      </c>
      <c r="CJ35">
        <v>227.78</v>
      </c>
    </row>
    <row r="36" spans="1:88">
      <c r="A36" t="s">
        <v>230</v>
      </c>
      <c r="B36" t="s">
        <v>231</v>
      </c>
      <c r="D36" s="121">
        <v>44160</v>
      </c>
      <c r="E36" s="122">
        <v>0.7284722222222223</v>
      </c>
      <c r="F36">
        <v>2107</v>
      </c>
      <c r="G36" t="s">
        <v>174</v>
      </c>
      <c r="H36" t="s">
        <v>175</v>
      </c>
      <c r="I36">
        <v>1.1900000000000001E-2</v>
      </c>
      <c r="J36">
        <v>410.9</v>
      </c>
      <c r="K36">
        <v>424.9</v>
      </c>
      <c r="L36">
        <v>437.2</v>
      </c>
      <c r="M36">
        <v>5.6669999999999998</v>
      </c>
      <c r="N36">
        <v>5.6559999999999997</v>
      </c>
      <c r="O36">
        <v>18.309999999999999</v>
      </c>
      <c r="P36">
        <v>26.64</v>
      </c>
      <c r="Q36">
        <v>26.27</v>
      </c>
      <c r="R36">
        <v>8992</v>
      </c>
      <c r="S36">
        <v>4805</v>
      </c>
      <c r="T36">
        <v>8750</v>
      </c>
      <c r="U36">
        <v>6886</v>
      </c>
      <c r="V36">
        <v>8892</v>
      </c>
      <c r="W36">
        <v>6.3E-3</v>
      </c>
      <c r="X36">
        <v>-3.1899999999999998E-2</v>
      </c>
      <c r="Y36">
        <v>17.350000000000001</v>
      </c>
      <c r="Z36">
        <v>53.94</v>
      </c>
      <c r="AA36">
        <v>9.9369999999999994</v>
      </c>
      <c r="AB36">
        <v>4.7600000000000003E-2</v>
      </c>
      <c r="AC36">
        <v>0.46810000000000002</v>
      </c>
      <c r="AD36">
        <v>3.7000000000000002E-3</v>
      </c>
      <c r="AE36">
        <v>1.8E-3</v>
      </c>
      <c r="AF36" t="s">
        <v>309</v>
      </c>
      <c r="AG36">
        <v>19.46</v>
      </c>
      <c r="AH36">
        <v>7.0000000000000007E-2</v>
      </c>
      <c r="AI36">
        <v>0.57999999999999996</v>
      </c>
      <c r="AJ36">
        <v>0.17</v>
      </c>
      <c r="AK36">
        <v>22.13</v>
      </c>
      <c r="AL36">
        <v>1</v>
      </c>
      <c r="AM36">
        <v>9.26</v>
      </c>
      <c r="AN36">
        <v>8.27</v>
      </c>
      <c r="AO36">
        <v>27.59</v>
      </c>
      <c r="AP36">
        <v>3.64</v>
      </c>
      <c r="AQ36">
        <v>8.5500000000000007</v>
      </c>
      <c r="AR36">
        <v>0.49</v>
      </c>
      <c r="AS36">
        <v>0.86</v>
      </c>
      <c r="AT36">
        <v>0.57999999999999996</v>
      </c>
      <c r="AU36">
        <v>1.55</v>
      </c>
      <c r="AV36">
        <v>9.67</v>
      </c>
      <c r="AW36">
        <v>0.61</v>
      </c>
      <c r="AX36">
        <v>2.99</v>
      </c>
      <c r="AY36">
        <v>0.55000000000000004</v>
      </c>
      <c r="AZ36">
        <v>9.26</v>
      </c>
      <c r="BA36">
        <v>3.64</v>
      </c>
      <c r="BB36">
        <v>86.97</v>
      </c>
      <c r="BC36">
        <v>5.75</v>
      </c>
      <c r="BD36" t="s">
        <v>311</v>
      </c>
      <c r="BE36">
        <v>1364.55</v>
      </c>
      <c r="BF36">
        <v>45948.28</v>
      </c>
      <c r="BG36">
        <v>11566260</v>
      </c>
      <c r="BH36">
        <v>1777105</v>
      </c>
      <c r="BI36">
        <v>157.78</v>
      </c>
      <c r="BJ36">
        <v>215383.7</v>
      </c>
      <c r="BK36">
        <v>10551</v>
      </c>
      <c r="BL36">
        <v>1842.4</v>
      </c>
      <c r="BM36">
        <v>3697259</v>
      </c>
      <c r="BN36">
        <v>22722370</v>
      </c>
      <c r="BO36">
        <v>1007.85</v>
      </c>
      <c r="BP36">
        <v>621807.6</v>
      </c>
      <c r="BQ36">
        <v>17514.38</v>
      </c>
      <c r="BR36">
        <v>9674803</v>
      </c>
      <c r="BS36">
        <v>41328.14</v>
      </c>
      <c r="BT36">
        <v>1135355</v>
      </c>
      <c r="BU36">
        <v>9061812</v>
      </c>
      <c r="BV36">
        <v>10</v>
      </c>
      <c r="BW36">
        <v>2045.35</v>
      </c>
      <c r="BX36">
        <v>736749</v>
      </c>
      <c r="BY36">
        <v>287655.3</v>
      </c>
      <c r="BZ36">
        <v>3657.92</v>
      </c>
      <c r="CA36">
        <v>46455.79</v>
      </c>
      <c r="CB36">
        <v>265396</v>
      </c>
      <c r="CC36">
        <v>401690.1</v>
      </c>
      <c r="CD36">
        <v>781.51</v>
      </c>
      <c r="CE36">
        <v>1757671</v>
      </c>
      <c r="CF36">
        <v>118999.9</v>
      </c>
      <c r="CG36">
        <v>2573.6799999999998</v>
      </c>
      <c r="CH36">
        <v>1909945</v>
      </c>
      <c r="CI36">
        <v>1835.34</v>
      </c>
      <c r="CJ36">
        <v>192.23</v>
      </c>
    </row>
    <row r="37" spans="1:88">
      <c r="A37" t="s">
        <v>277</v>
      </c>
      <c r="B37" t="s">
        <v>278</v>
      </c>
      <c r="D37" s="121">
        <v>44160</v>
      </c>
      <c r="E37" s="122">
        <v>0.82638888888888884</v>
      </c>
      <c r="F37">
        <v>2408</v>
      </c>
      <c r="G37" t="s">
        <v>174</v>
      </c>
      <c r="H37" t="s">
        <v>175</v>
      </c>
      <c r="I37">
        <v>5.8000000000000003E-2</v>
      </c>
      <c r="J37">
        <v>3326</v>
      </c>
      <c r="K37">
        <v>3455</v>
      </c>
      <c r="L37">
        <v>3463</v>
      </c>
      <c r="M37">
        <v>40.71</v>
      </c>
      <c r="N37">
        <v>41.71</v>
      </c>
      <c r="O37">
        <v>43.45</v>
      </c>
      <c r="P37">
        <v>31.57</v>
      </c>
      <c r="Q37">
        <v>35.36</v>
      </c>
      <c r="R37">
        <v>5948</v>
      </c>
      <c r="S37">
        <v>3446</v>
      </c>
      <c r="T37">
        <v>5786</v>
      </c>
      <c r="U37">
        <v>4502</v>
      </c>
      <c r="V37">
        <v>5918</v>
      </c>
      <c r="W37">
        <v>0.66849999999999998</v>
      </c>
      <c r="X37">
        <v>0.6694</v>
      </c>
      <c r="Y37">
        <v>22.26</v>
      </c>
      <c r="Z37">
        <v>192.3</v>
      </c>
      <c r="AA37">
        <v>2.8029999999999999</v>
      </c>
      <c r="AB37">
        <v>-1.1900000000000001E-2</v>
      </c>
      <c r="AC37">
        <v>0.98229999999999995</v>
      </c>
      <c r="AD37">
        <v>1.78E-2</v>
      </c>
      <c r="AE37">
        <v>6.7100000000000007E-2</v>
      </c>
      <c r="AF37" t="s">
        <v>309</v>
      </c>
      <c r="AG37">
        <v>3.42</v>
      </c>
      <c r="AH37">
        <v>1.68</v>
      </c>
      <c r="AI37">
        <v>1.08</v>
      </c>
      <c r="AJ37">
        <v>0.77</v>
      </c>
      <c r="AK37">
        <v>4.78</v>
      </c>
      <c r="AL37">
        <v>0.62</v>
      </c>
      <c r="AM37">
        <v>2.09</v>
      </c>
      <c r="AN37">
        <v>3.62</v>
      </c>
      <c r="AO37">
        <v>26.35</v>
      </c>
      <c r="AP37">
        <v>1.9</v>
      </c>
      <c r="AQ37">
        <v>9.5299999999999994</v>
      </c>
      <c r="AR37">
        <v>0.52</v>
      </c>
      <c r="AS37">
        <v>4.33</v>
      </c>
      <c r="AT37">
        <v>0.68</v>
      </c>
      <c r="AU37">
        <v>8.5299999999999994</v>
      </c>
      <c r="AV37">
        <v>1.9</v>
      </c>
      <c r="AW37">
        <v>0.91</v>
      </c>
      <c r="AX37">
        <v>6.83</v>
      </c>
      <c r="AY37">
        <v>0.75</v>
      </c>
      <c r="AZ37">
        <v>34.26</v>
      </c>
      <c r="BA37">
        <v>4.88</v>
      </c>
      <c r="BB37">
        <v>14.14</v>
      </c>
      <c r="BC37">
        <v>4.84</v>
      </c>
      <c r="BD37" t="s">
        <v>311</v>
      </c>
      <c r="BE37">
        <v>3288.26</v>
      </c>
      <c r="BF37">
        <v>347250</v>
      </c>
      <c r="BG37">
        <v>86170670</v>
      </c>
      <c r="BH37">
        <v>12885860</v>
      </c>
      <c r="BI37">
        <v>954.51</v>
      </c>
      <c r="BJ37">
        <v>1365652</v>
      </c>
      <c r="BK37">
        <v>22250.3</v>
      </c>
      <c r="BL37">
        <v>1896.86</v>
      </c>
      <c r="BM37">
        <v>3695615</v>
      </c>
      <c r="BN37">
        <v>14613120</v>
      </c>
      <c r="BO37">
        <v>675.59</v>
      </c>
      <c r="BP37">
        <v>376942.6</v>
      </c>
      <c r="BQ37">
        <v>10698.77</v>
      </c>
      <c r="BR37">
        <v>5903691</v>
      </c>
      <c r="BS37">
        <v>38615.589999999997</v>
      </c>
      <c r="BT37">
        <v>1109527</v>
      </c>
      <c r="BU37">
        <v>8305242</v>
      </c>
      <c r="BV37">
        <v>434.09</v>
      </c>
      <c r="BW37">
        <v>25085.88</v>
      </c>
      <c r="BX37">
        <v>865513.4</v>
      </c>
      <c r="BY37">
        <v>997478.5</v>
      </c>
      <c r="BZ37">
        <v>3474.54</v>
      </c>
      <c r="CA37">
        <v>45289.120000000003</v>
      </c>
      <c r="CB37">
        <v>245922.2</v>
      </c>
      <c r="CC37">
        <v>105411.8</v>
      </c>
      <c r="CD37">
        <v>407.79</v>
      </c>
      <c r="CE37">
        <v>1618110</v>
      </c>
      <c r="CF37">
        <v>108474.2</v>
      </c>
      <c r="CG37">
        <v>4922.18</v>
      </c>
      <c r="CH37">
        <v>1759350</v>
      </c>
      <c r="CI37">
        <v>2107.98</v>
      </c>
      <c r="CJ37">
        <v>1918.32</v>
      </c>
    </row>
    <row r="38" spans="1:88">
      <c r="A38" t="s">
        <v>232</v>
      </c>
      <c r="B38" t="s">
        <v>233</v>
      </c>
      <c r="D38" s="121">
        <v>44160</v>
      </c>
      <c r="E38" s="122">
        <v>0.7319444444444444</v>
      </c>
      <c r="F38">
        <v>2108</v>
      </c>
      <c r="G38" t="s">
        <v>174</v>
      </c>
      <c r="H38" t="s">
        <v>175</v>
      </c>
      <c r="I38">
        <v>4.3999999999999997E-2</v>
      </c>
      <c r="J38">
        <v>2943</v>
      </c>
      <c r="K38">
        <v>3086</v>
      </c>
      <c r="L38">
        <v>3090</v>
      </c>
      <c r="M38">
        <v>4.1310000000000002</v>
      </c>
      <c r="N38">
        <v>3.774</v>
      </c>
      <c r="O38">
        <v>16.37</v>
      </c>
      <c r="P38">
        <v>19.23</v>
      </c>
      <c r="Q38">
        <v>24.17</v>
      </c>
      <c r="R38">
        <v>5326</v>
      </c>
      <c r="S38">
        <v>2829</v>
      </c>
      <c r="T38">
        <v>5213</v>
      </c>
      <c r="U38">
        <v>4070</v>
      </c>
      <c r="V38">
        <v>5263</v>
      </c>
      <c r="W38">
        <v>1.78E-2</v>
      </c>
      <c r="X38">
        <v>-1.12E-2</v>
      </c>
      <c r="Y38">
        <v>20.36</v>
      </c>
      <c r="Z38">
        <v>29.39</v>
      </c>
      <c r="AA38">
        <v>2.3690000000000002</v>
      </c>
      <c r="AB38">
        <v>2.7900000000000001E-2</v>
      </c>
      <c r="AC38">
        <v>0.5575</v>
      </c>
      <c r="AD38">
        <v>-1.1000000000000001E-3</v>
      </c>
      <c r="AE38">
        <v>4.4299999999999999E-2</v>
      </c>
      <c r="AF38" t="s">
        <v>309</v>
      </c>
      <c r="AG38">
        <v>1.84</v>
      </c>
      <c r="AH38">
        <v>0.43</v>
      </c>
      <c r="AI38">
        <v>0.73</v>
      </c>
      <c r="AJ38">
        <v>1.1200000000000001</v>
      </c>
      <c r="AK38">
        <v>23.11</v>
      </c>
      <c r="AL38">
        <v>1.3</v>
      </c>
      <c r="AM38">
        <v>10.039999999999999</v>
      </c>
      <c r="AN38">
        <v>12.14</v>
      </c>
      <c r="AO38">
        <v>37.770000000000003</v>
      </c>
      <c r="AP38">
        <v>2.86</v>
      </c>
      <c r="AQ38">
        <v>8.73</v>
      </c>
      <c r="AR38">
        <v>0.73</v>
      </c>
      <c r="AS38">
        <v>4.34</v>
      </c>
      <c r="AT38">
        <v>0.65</v>
      </c>
      <c r="AU38">
        <v>52.71</v>
      </c>
      <c r="AV38">
        <v>45.29</v>
      </c>
      <c r="AW38">
        <v>0.39</v>
      </c>
      <c r="AX38">
        <v>2.46</v>
      </c>
      <c r="AY38">
        <v>0.63</v>
      </c>
      <c r="AZ38">
        <v>8.06</v>
      </c>
      <c r="BA38">
        <v>2.12</v>
      </c>
      <c r="BB38">
        <v>24.2</v>
      </c>
      <c r="BC38">
        <v>3.19</v>
      </c>
      <c r="BD38" t="s">
        <v>311</v>
      </c>
      <c r="BE38">
        <v>2937.05</v>
      </c>
      <c r="BF38">
        <v>334650</v>
      </c>
      <c r="BG38">
        <v>84723020</v>
      </c>
      <c r="BH38">
        <v>12656640</v>
      </c>
      <c r="BI38">
        <v>122.23</v>
      </c>
      <c r="BJ38">
        <v>150155.29999999999</v>
      </c>
      <c r="BK38">
        <v>9598.09</v>
      </c>
      <c r="BL38">
        <v>1587.92</v>
      </c>
      <c r="BM38">
        <v>3651306</v>
      </c>
      <c r="BN38">
        <v>13455560</v>
      </c>
      <c r="BO38">
        <v>604.48</v>
      </c>
      <c r="BP38">
        <v>373819.2</v>
      </c>
      <c r="BQ38">
        <v>10536.37</v>
      </c>
      <c r="BR38">
        <v>5779066</v>
      </c>
      <c r="BS38">
        <v>42046.89</v>
      </c>
      <c r="BT38">
        <v>1136392</v>
      </c>
      <c r="BU38">
        <v>9141574</v>
      </c>
      <c r="BV38">
        <v>18.149999999999999</v>
      </c>
      <c r="BW38">
        <v>2818.83</v>
      </c>
      <c r="BX38">
        <v>871554.9</v>
      </c>
      <c r="BY38">
        <v>157398.20000000001</v>
      </c>
      <c r="BZ38">
        <v>3714.23</v>
      </c>
      <c r="CA38">
        <v>47163.57</v>
      </c>
      <c r="CB38">
        <v>271578.8</v>
      </c>
      <c r="CC38">
        <v>98469.84</v>
      </c>
      <c r="CD38">
        <v>681.14</v>
      </c>
      <c r="CE38">
        <v>1787131</v>
      </c>
      <c r="CF38">
        <v>119761.1</v>
      </c>
      <c r="CG38">
        <v>3107.14</v>
      </c>
      <c r="CH38">
        <v>1923118</v>
      </c>
      <c r="CI38">
        <v>1693.47</v>
      </c>
      <c r="CJ38">
        <v>1433.06</v>
      </c>
    </row>
    <row r="39" spans="1:88">
      <c r="A39" t="s">
        <v>279</v>
      </c>
      <c r="B39" t="s">
        <v>280</v>
      </c>
      <c r="D39" s="121">
        <v>44160</v>
      </c>
      <c r="E39" s="122">
        <v>0.82986111111111116</v>
      </c>
      <c r="F39">
        <v>2409</v>
      </c>
      <c r="G39" t="s">
        <v>174</v>
      </c>
      <c r="H39" t="s">
        <v>175</v>
      </c>
      <c r="I39">
        <v>5.3400000000000003E-2</v>
      </c>
      <c r="J39">
        <v>3231</v>
      </c>
      <c r="K39">
        <v>3382</v>
      </c>
      <c r="L39">
        <v>3399</v>
      </c>
      <c r="M39">
        <v>41.98</v>
      </c>
      <c r="N39">
        <v>44.76</v>
      </c>
      <c r="O39">
        <v>44.39</v>
      </c>
      <c r="P39">
        <v>31.62</v>
      </c>
      <c r="Q39">
        <v>36.15</v>
      </c>
      <c r="R39">
        <v>6007</v>
      </c>
      <c r="S39">
        <v>3161</v>
      </c>
      <c r="T39">
        <v>5800</v>
      </c>
      <c r="U39">
        <v>4535</v>
      </c>
      <c r="V39">
        <v>5906</v>
      </c>
      <c r="W39">
        <v>0.71579999999999999</v>
      </c>
      <c r="X39">
        <v>0.66500000000000004</v>
      </c>
      <c r="Y39">
        <v>26.57</v>
      </c>
      <c r="Z39">
        <v>267</v>
      </c>
      <c r="AA39">
        <v>3.0739999999999998</v>
      </c>
      <c r="AB39">
        <v>-1.5100000000000001E-2</v>
      </c>
      <c r="AC39">
        <v>1.238</v>
      </c>
      <c r="AD39">
        <v>1.21E-2</v>
      </c>
      <c r="AE39">
        <v>7.7200000000000005E-2</v>
      </c>
      <c r="AF39" t="s">
        <v>309</v>
      </c>
      <c r="AG39">
        <v>5.16</v>
      </c>
      <c r="AH39">
        <v>1.02</v>
      </c>
      <c r="AI39">
        <v>0.56999999999999995</v>
      </c>
      <c r="AJ39">
        <v>0.37</v>
      </c>
      <c r="AK39">
        <v>5.08</v>
      </c>
      <c r="AL39">
        <v>0.65</v>
      </c>
      <c r="AM39">
        <v>4.71</v>
      </c>
      <c r="AN39">
        <v>6.45</v>
      </c>
      <c r="AO39">
        <v>25.31</v>
      </c>
      <c r="AP39">
        <v>2.02</v>
      </c>
      <c r="AQ39">
        <v>10.45</v>
      </c>
      <c r="AR39">
        <v>0.39</v>
      </c>
      <c r="AS39">
        <v>1.23</v>
      </c>
      <c r="AT39">
        <v>1.03</v>
      </c>
      <c r="AU39">
        <v>6.91</v>
      </c>
      <c r="AV39">
        <v>0.76</v>
      </c>
      <c r="AW39">
        <v>0.81</v>
      </c>
      <c r="AX39">
        <v>1.4</v>
      </c>
      <c r="AY39">
        <v>0.69</v>
      </c>
      <c r="AZ39">
        <v>15.89</v>
      </c>
      <c r="BA39">
        <v>3.92</v>
      </c>
      <c r="BB39">
        <v>11.86</v>
      </c>
      <c r="BC39">
        <v>0.66</v>
      </c>
      <c r="BD39" t="s">
        <v>311</v>
      </c>
      <c r="BE39">
        <v>3077.1</v>
      </c>
      <c r="BF39">
        <v>343279.5</v>
      </c>
      <c r="BG39">
        <v>84220470</v>
      </c>
      <c r="BH39">
        <v>12629450</v>
      </c>
      <c r="BI39">
        <v>1001.18</v>
      </c>
      <c r="BJ39">
        <v>1462550</v>
      </c>
      <c r="BK39">
        <v>22925.85</v>
      </c>
      <c r="BL39">
        <v>1932.42</v>
      </c>
      <c r="BM39">
        <v>3717586</v>
      </c>
      <c r="BN39">
        <v>14929120</v>
      </c>
      <c r="BO39">
        <v>631.15</v>
      </c>
      <c r="BP39">
        <v>377284.5</v>
      </c>
      <c r="BQ39">
        <v>10971.17</v>
      </c>
      <c r="BR39">
        <v>5882319</v>
      </c>
      <c r="BS39">
        <v>39295.199999999997</v>
      </c>
      <c r="BT39">
        <v>1119588</v>
      </c>
      <c r="BU39">
        <v>8292473</v>
      </c>
      <c r="BV39">
        <v>472.98</v>
      </c>
      <c r="BW39">
        <v>24902.98</v>
      </c>
      <c r="BX39">
        <v>1030988</v>
      </c>
      <c r="BY39">
        <v>1404294</v>
      </c>
      <c r="BZ39">
        <v>3503.8</v>
      </c>
      <c r="CA39">
        <v>46588.63</v>
      </c>
      <c r="CB39">
        <v>244573.2</v>
      </c>
      <c r="CC39">
        <v>114893.6</v>
      </c>
      <c r="CD39">
        <v>395.57</v>
      </c>
      <c r="CE39">
        <v>1635715</v>
      </c>
      <c r="CF39">
        <v>109045.4</v>
      </c>
      <c r="CG39">
        <v>6258.32</v>
      </c>
      <c r="CH39">
        <v>1792288</v>
      </c>
      <c r="CI39">
        <v>1976.1</v>
      </c>
      <c r="CJ39">
        <v>2229.11</v>
      </c>
    </row>
    <row r="40" spans="1:88">
      <c r="A40" t="s">
        <v>234</v>
      </c>
      <c r="B40" t="s">
        <v>235</v>
      </c>
      <c r="D40" s="121">
        <v>44160</v>
      </c>
      <c r="E40" s="122">
        <v>0.73611111111111116</v>
      </c>
      <c r="F40">
        <v>2109</v>
      </c>
      <c r="G40" t="s">
        <v>174</v>
      </c>
      <c r="H40" t="s">
        <v>175</v>
      </c>
      <c r="I40">
        <v>0.13900000000000001</v>
      </c>
      <c r="J40">
        <v>8342</v>
      </c>
      <c r="K40">
        <v>8780</v>
      </c>
      <c r="L40">
        <v>8755</v>
      </c>
      <c r="M40">
        <v>35.76</v>
      </c>
      <c r="N40">
        <v>37.6</v>
      </c>
      <c r="O40">
        <v>57.9</v>
      </c>
      <c r="P40">
        <v>69.06</v>
      </c>
      <c r="Q40">
        <v>68.069999999999993</v>
      </c>
      <c r="R40">
        <v>15250</v>
      </c>
      <c r="S40">
        <v>7939</v>
      </c>
      <c r="T40">
        <v>14790</v>
      </c>
      <c r="U40">
        <v>11540</v>
      </c>
      <c r="V40">
        <v>14930</v>
      </c>
      <c r="W40">
        <v>0.1167</v>
      </c>
      <c r="X40">
        <v>6.9900000000000004E-2</v>
      </c>
      <c r="Y40">
        <v>71.69</v>
      </c>
      <c r="Z40">
        <v>516.70000000000005</v>
      </c>
      <c r="AA40">
        <v>7.6790000000000003</v>
      </c>
      <c r="AB40">
        <v>2.9499999999999998E-2</v>
      </c>
      <c r="AC40">
        <v>2.4060000000000001</v>
      </c>
      <c r="AD40">
        <v>8.0000000000000002E-3</v>
      </c>
      <c r="AE40">
        <v>0.1782</v>
      </c>
      <c r="AF40" t="s">
        <v>309</v>
      </c>
      <c r="AG40">
        <v>2.23</v>
      </c>
      <c r="AH40">
        <v>1.66</v>
      </c>
      <c r="AI40">
        <v>1.33</v>
      </c>
      <c r="AJ40">
        <v>1.2</v>
      </c>
      <c r="AK40">
        <v>11.98</v>
      </c>
      <c r="AL40">
        <v>1.79</v>
      </c>
      <c r="AM40">
        <v>3.93</v>
      </c>
      <c r="AN40">
        <v>4.76</v>
      </c>
      <c r="AO40">
        <v>9.39</v>
      </c>
      <c r="AP40">
        <v>2.23</v>
      </c>
      <c r="AQ40">
        <v>5.48</v>
      </c>
      <c r="AR40">
        <v>0.95</v>
      </c>
      <c r="AS40">
        <v>0.87</v>
      </c>
      <c r="AT40">
        <v>0.7</v>
      </c>
      <c r="AU40">
        <v>3.59</v>
      </c>
      <c r="AV40">
        <v>6.35</v>
      </c>
      <c r="AW40">
        <v>0.51</v>
      </c>
      <c r="AX40">
        <v>1.77</v>
      </c>
      <c r="AY40">
        <v>0.61</v>
      </c>
      <c r="AZ40">
        <v>4.05</v>
      </c>
      <c r="BA40">
        <v>0.76</v>
      </c>
      <c r="BB40">
        <v>12.96</v>
      </c>
      <c r="BC40">
        <v>0.8</v>
      </c>
      <c r="BD40" t="s">
        <v>311</v>
      </c>
      <c r="BE40">
        <v>7855.66</v>
      </c>
      <c r="BF40">
        <v>961180.9</v>
      </c>
      <c r="BG40">
        <v>250652400</v>
      </c>
      <c r="BH40">
        <v>37293470</v>
      </c>
      <c r="BI40">
        <v>927.84</v>
      </c>
      <c r="BJ40">
        <v>1410956</v>
      </c>
      <c r="BK40">
        <v>31519.78</v>
      </c>
      <c r="BL40">
        <v>3567.24</v>
      </c>
      <c r="BM40">
        <v>5497736</v>
      </c>
      <c r="BN40">
        <v>40594020</v>
      </c>
      <c r="BO40">
        <v>1716.83</v>
      </c>
      <c r="BP40">
        <v>1102151</v>
      </c>
      <c r="BQ40">
        <v>30256.71</v>
      </c>
      <c r="BR40">
        <v>17039480</v>
      </c>
      <c r="BS40">
        <v>42615.91</v>
      </c>
      <c r="BT40">
        <v>1198894</v>
      </c>
      <c r="BU40">
        <v>9506651</v>
      </c>
      <c r="BV40">
        <v>88.52</v>
      </c>
      <c r="BW40">
        <v>6003.52</v>
      </c>
      <c r="BX40">
        <v>3182622</v>
      </c>
      <c r="BY40">
        <v>2908539</v>
      </c>
      <c r="BZ40">
        <v>3640.51</v>
      </c>
      <c r="CA40">
        <v>48083.43</v>
      </c>
      <c r="CB40">
        <v>275883.90000000002</v>
      </c>
      <c r="CC40">
        <v>322833</v>
      </c>
      <c r="CD40">
        <v>691.88</v>
      </c>
      <c r="CE40">
        <v>1791595</v>
      </c>
      <c r="CF40">
        <v>119265.60000000001</v>
      </c>
      <c r="CG40">
        <v>13272.45</v>
      </c>
      <c r="CH40">
        <v>1925940</v>
      </c>
      <c r="CI40">
        <v>1990.92</v>
      </c>
      <c r="CJ40">
        <v>5345.65</v>
      </c>
    </row>
    <row r="41" spans="1:88">
      <c r="A41" t="s">
        <v>281</v>
      </c>
      <c r="B41" t="s">
        <v>282</v>
      </c>
      <c r="D41" s="121">
        <v>44160</v>
      </c>
      <c r="E41" s="122">
        <v>0.8340277777777777</v>
      </c>
      <c r="F41">
        <v>2410</v>
      </c>
      <c r="G41" t="s">
        <v>174</v>
      </c>
      <c r="H41" t="s">
        <v>175</v>
      </c>
      <c r="I41">
        <v>9.9699999999999997E-2</v>
      </c>
      <c r="J41">
        <v>3318</v>
      </c>
      <c r="K41">
        <v>3462</v>
      </c>
      <c r="L41">
        <v>3475</v>
      </c>
      <c r="M41">
        <v>9.875</v>
      </c>
      <c r="N41">
        <v>10.050000000000001</v>
      </c>
      <c r="O41">
        <v>7.8</v>
      </c>
      <c r="P41">
        <v>6.5140000000000002</v>
      </c>
      <c r="Q41">
        <v>10.29</v>
      </c>
      <c r="R41">
        <v>5861</v>
      </c>
      <c r="S41">
        <v>3229</v>
      </c>
      <c r="T41">
        <v>5762</v>
      </c>
      <c r="U41">
        <v>4468</v>
      </c>
      <c r="V41">
        <v>5880</v>
      </c>
      <c r="W41">
        <v>0.47239999999999999</v>
      </c>
      <c r="X41">
        <v>0.43630000000000002</v>
      </c>
      <c r="Y41">
        <v>42.39</v>
      </c>
      <c r="Z41">
        <v>197.2</v>
      </c>
      <c r="AA41">
        <v>0.96099999999999997</v>
      </c>
      <c r="AB41">
        <v>-2.01E-2</v>
      </c>
      <c r="AC41">
        <v>2.88</v>
      </c>
      <c r="AD41">
        <v>-2.0999999999999999E-3</v>
      </c>
      <c r="AE41">
        <v>4.4999999999999997E-3</v>
      </c>
      <c r="AF41" t="s">
        <v>309</v>
      </c>
      <c r="AG41">
        <v>3.38</v>
      </c>
      <c r="AH41">
        <v>0.36</v>
      </c>
      <c r="AI41">
        <v>1.08</v>
      </c>
      <c r="AJ41">
        <v>1.05</v>
      </c>
      <c r="AK41">
        <v>12.36</v>
      </c>
      <c r="AL41">
        <v>0.66</v>
      </c>
      <c r="AM41">
        <v>10.26</v>
      </c>
      <c r="AN41">
        <v>14.04</v>
      </c>
      <c r="AO41">
        <v>79.84</v>
      </c>
      <c r="AP41">
        <v>3.49</v>
      </c>
      <c r="AQ41">
        <v>16.440000000000001</v>
      </c>
      <c r="AR41">
        <v>1.1399999999999999</v>
      </c>
      <c r="AS41">
        <v>1.04</v>
      </c>
      <c r="AT41">
        <v>0.37</v>
      </c>
      <c r="AU41">
        <v>3.58</v>
      </c>
      <c r="AV41">
        <v>0.94</v>
      </c>
      <c r="AW41">
        <v>0.93</v>
      </c>
      <c r="AX41">
        <v>2.35</v>
      </c>
      <c r="AY41">
        <v>1.17</v>
      </c>
      <c r="AZ41">
        <v>28.76</v>
      </c>
      <c r="BA41">
        <v>2.36</v>
      </c>
      <c r="BB41">
        <v>62.33</v>
      </c>
      <c r="BC41">
        <v>20.83</v>
      </c>
      <c r="BD41" t="s">
        <v>311</v>
      </c>
      <c r="BE41">
        <v>5094.38</v>
      </c>
      <c r="BF41">
        <v>344776.8</v>
      </c>
      <c r="BG41">
        <v>85835610</v>
      </c>
      <c r="BH41">
        <v>12855830</v>
      </c>
      <c r="BI41">
        <v>243.34</v>
      </c>
      <c r="BJ41">
        <v>337768.2</v>
      </c>
      <c r="BK41">
        <v>5188.8999999999996</v>
      </c>
      <c r="BL41">
        <v>1000.07</v>
      </c>
      <c r="BM41">
        <v>2831864</v>
      </c>
      <c r="BN41">
        <v>14302380</v>
      </c>
      <c r="BO41">
        <v>630.04</v>
      </c>
      <c r="BP41">
        <v>373183.9</v>
      </c>
      <c r="BQ41">
        <v>10570.87</v>
      </c>
      <c r="BR41">
        <v>5832006</v>
      </c>
      <c r="BS41">
        <v>38430.99</v>
      </c>
      <c r="BT41">
        <v>1097918</v>
      </c>
      <c r="BU41">
        <v>8256848</v>
      </c>
      <c r="BV41">
        <v>307.04000000000002</v>
      </c>
      <c r="BW41">
        <v>17269.669999999998</v>
      </c>
      <c r="BX41">
        <v>1635758</v>
      </c>
      <c r="BY41">
        <v>1016488</v>
      </c>
      <c r="BZ41">
        <v>3435.26</v>
      </c>
      <c r="CA41">
        <v>45171.18</v>
      </c>
      <c r="CB41">
        <v>243075.1</v>
      </c>
      <c r="CC41">
        <v>36090.160000000003</v>
      </c>
      <c r="CD41">
        <v>365.56</v>
      </c>
      <c r="CE41">
        <v>1619120</v>
      </c>
      <c r="CF41">
        <v>108367.1</v>
      </c>
      <c r="CG41">
        <v>14346.89</v>
      </c>
      <c r="CH41">
        <v>1773873</v>
      </c>
      <c r="CI41">
        <v>1531.96</v>
      </c>
      <c r="CJ41">
        <v>251.49</v>
      </c>
    </row>
    <row r="42" spans="1:88">
      <c r="A42" t="s">
        <v>240</v>
      </c>
      <c r="B42" t="s">
        <v>241</v>
      </c>
      <c r="D42" s="121">
        <v>44160</v>
      </c>
      <c r="E42" s="122">
        <v>0.75138888888888899</v>
      </c>
      <c r="F42">
        <v>2110</v>
      </c>
      <c r="G42" t="s">
        <v>174</v>
      </c>
      <c r="H42" t="s">
        <v>175</v>
      </c>
      <c r="I42">
        <v>9.9900000000000003E-2</v>
      </c>
      <c r="J42">
        <v>2949</v>
      </c>
      <c r="K42">
        <v>3077</v>
      </c>
      <c r="L42">
        <v>3091</v>
      </c>
      <c r="M42">
        <v>1.105</v>
      </c>
      <c r="N42">
        <v>1.149</v>
      </c>
      <c r="O42">
        <v>19.260000000000002</v>
      </c>
      <c r="P42">
        <v>5.1070000000000002</v>
      </c>
      <c r="Q42">
        <v>10.49</v>
      </c>
      <c r="R42">
        <v>5196</v>
      </c>
      <c r="S42">
        <v>2916</v>
      </c>
      <c r="T42">
        <v>5097</v>
      </c>
      <c r="U42">
        <v>3967</v>
      </c>
      <c r="V42">
        <v>5200</v>
      </c>
      <c r="W42">
        <v>9.5999999999999992E-3</v>
      </c>
      <c r="X42">
        <v>-3.2599999999999997E-2</v>
      </c>
      <c r="Y42">
        <v>36.06</v>
      </c>
      <c r="Z42">
        <v>46.37</v>
      </c>
      <c r="AA42">
        <v>0.76039999999999996</v>
      </c>
      <c r="AB42">
        <v>9.2700000000000005E-2</v>
      </c>
      <c r="AC42">
        <v>2.5720000000000001</v>
      </c>
      <c r="AD42">
        <v>-1.9E-3</v>
      </c>
      <c r="AE42">
        <v>3.5000000000000001E-3</v>
      </c>
      <c r="AF42" t="s">
        <v>309</v>
      </c>
      <c r="AG42">
        <v>4.78</v>
      </c>
      <c r="AH42">
        <v>1.42</v>
      </c>
      <c r="AI42">
        <v>0.97</v>
      </c>
      <c r="AJ42">
        <v>0.88</v>
      </c>
      <c r="AK42">
        <v>52.66</v>
      </c>
      <c r="AL42">
        <v>2.82</v>
      </c>
      <c r="AM42">
        <v>8.91</v>
      </c>
      <c r="AN42">
        <v>18.850000000000001</v>
      </c>
      <c r="AO42">
        <v>79.08</v>
      </c>
      <c r="AP42">
        <v>4.28</v>
      </c>
      <c r="AQ42">
        <v>8.31</v>
      </c>
      <c r="AR42">
        <v>0.55000000000000004</v>
      </c>
      <c r="AS42">
        <v>1.62</v>
      </c>
      <c r="AT42">
        <v>0.54</v>
      </c>
      <c r="AU42">
        <v>49.23</v>
      </c>
      <c r="AV42">
        <v>12.34</v>
      </c>
      <c r="AW42">
        <v>0.35</v>
      </c>
      <c r="AX42">
        <v>1.53</v>
      </c>
      <c r="AY42">
        <v>0.68</v>
      </c>
      <c r="AZ42">
        <v>6.25</v>
      </c>
      <c r="BA42">
        <v>0.94</v>
      </c>
      <c r="BB42">
        <v>83.36</v>
      </c>
      <c r="BC42">
        <v>14.64</v>
      </c>
      <c r="BD42" t="s">
        <v>311</v>
      </c>
      <c r="BE42">
        <v>5703.5</v>
      </c>
      <c r="BF42">
        <v>338520.5</v>
      </c>
      <c r="BG42">
        <v>85277630</v>
      </c>
      <c r="BH42">
        <v>12780990</v>
      </c>
      <c r="BI42">
        <v>46.67</v>
      </c>
      <c r="BJ42">
        <v>57046.14</v>
      </c>
      <c r="BK42">
        <v>11039.24</v>
      </c>
      <c r="BL42">
        <v>1050.08</v>
      </c>
      <c r="BM42">
        <v>3171352</v>
      </c>
      <c r="BN42">
        <v>13177580</v>
      </c>
      <c r="BO42">
        <v>628.91999999999996</v>
      </c>
      <c r="BP42">
        <v>368944.4</v>
      </c>
      <c r="BQ42">
        <v>10372.959999999999</v>
      </c>
      <c r="BR42">
        <v>5764495</v>
      </c>
      <c r="BS42">
        <v>42461.75</v>
      </c>
      <c r="BT42">
        <v>1139243</v>
      </c>
      <c r="BU42">
        <v>9227370</v>
      </c>
      <c r="BV42">
        <v>12.59</v>
      </c>
      <c r="BW42">
        <v>2056.84</v>
      </c>
      <c r="BX42">
        <v>1555640</v>
      </c>
      <c r="BY42">
        <v>248668.79999999999</v>
      </c>
      <c r="BZ42">
        <v>3694.59</v>
      </c>
      <c r="CA42">
        <v>46851.43</v>
      </c>
      <c r="CB42">
        <v>271164.09999999998</v>
      </c>
      <c r="CC42">
        <v>31983.68</v>
      </c>
      <c r="CD42">
        <v>1041.9000000000001</v>
      </c>
      <c r="CE42">
        <v>1763709</v>
      </c>
      <c r="CF42">
        <v>119306.4</v>
      </c>
      <c r="CG42">
        <v>13967.58</v>
      </c>
      <c r="CH42">
        <v>1898381</v>
      </c>
      <c r="CI42">
        <v>1644.57</v>
      </c>
      <c r="CJ42">
        <v>239.26</v>
      </c>
    </row>
    <row r="43" spans="1:88">
      <c r="A43" t="s">
        <v>176</v>
      </c>
      <c r="B43" t="s">
        <v>177</v>
      </c>
      <c r="D43" s="121">
        <v>44160</v>
      </c>
      <c r="E43" s="122">
        <v>0.63055555555555554</v>
      </c>
      <c r="F43">
        <v>1101</v>
      </c>
      <c r="G43" t="s">
        <v>174</v>
      </c>
      <c r="H43" t="s">
        <v>175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 t="s">
        <v>309</v>
      </c>
      <c r="AG43" t="s">
        <v>310</v>
      </c>
      <c r="AH43" t="s">
        <v>310</v>
      </c>
      <c r="AI43" t="s">
        <v>310</v>
      </c>
      <c r="AJ43" t="s">
        <v>310</v>
      </c>
      <c r="AK43" t="s">
        <v>310</v>
      </c>
      <c r="AL43" t="s">
        <v>310</v>
      </c>
      <c r="AM43" t="s">
        <v>310</v>
      </c>
      <c r="AN43" t="s">
        <v>310</v>
      </c>
      <c r="AO43" t="s">
        <v>310</v>
      </c>
      <c r="AP43" t="s">
        <v>310</v>
      </c>
      <c r="AQ43" t="s">
        <v>310</v>
      </c>
      <c r="AR43" t="s">
        <v>310</v>
      </c>
      <c r="AS43" t="s">
        <v>310</v>
      </c>
      <c r="AT43" t="s">
        <v>310</v>
      </c>
      <c r="AU43" t="s">
        <v>310</v>
      </c>
      <c r="AV43" t="s">
        <v>310</v>
      </c>
      <c r="AW43" t="s">
        <v>310</v>
      </c>
      <c r="AX43" t="s">
        <v>310</v>
      </c>
      <c r="AY43" t="s">
        <v>310</v>
      </c>
      <c r="AZ43" t="s">
        <v>310</v>
      </c>
      <c r="BA43" t="s">
        <v>310</v>
      </c>
      <c r="BB43" t="s">
        <v>310</v>
      </c>
      <c r="BC43" t="s">
        <v>310</v>
      </c>
      <c r="BD43" t="s">
        <v>311</v>
      </c>
      <c r="BE43">
        <v>812.28</v>
      </c>
      <c r="BF43">
        <v>34.450000000000003</v>
      </c>
      <c r="BG43">
        <v>4268.53</v>
      </c>
      <c r="BH43">
        <v>1847.96</v>
      </c>
      <c r="BI43">
        <v>16.670000000000002</v>
      </c>
      <c r="BJ43">
        <v>15796.75</v>
      </c>
      <c r="BK43">
        <v>1501.41</v>
      </c>
      <c r="BL43">
        <v>757.83</v>
      </c>
      <c r="BM43">
        <v>2793458</v>
      </c>
      <c r="BN43">
        <v>7508.96</v>
      </c>
      <c r="BO43">
        <v>1.1100000000000001</v>
      </c>
      <c r="BP43">
        <v>325.57</v>
      </c>
      <c r="BQ43">
        <v>10</v>
      </c>
      <c r="BR43">
        <v>6205.98</v>
      </c>
      <c r="BS43">
        <v>37851.75</v>
      </c>
      <c r="BT43">
        <v>1095651</v>
      </c>
      <c r="BU43">
        <v>9297166</v>
      </c>
      <c r="BV43">
        <v>5.19</v>
      </c>
      <c r="BW43">
        <v>3279.31</v>
      </c>
      <c r="BX43">
        <v>3480.54</v>
      </c>
      <c r="BY43">
        <v>753.36</v>
      </c>
      <c r="BZ43">
        <v>3323.02</v>
      </c>
      <c r="CA43">
        <v>45041.84</v>
      </c>
      <c r="CB43">
        <v>278797.90000000002</v>
      </c>
      <c r="CC43">
        <v>644.48</v>
      </c>
      <c r="CD43">
        <v>533.35</v>
      </c>
      <c r="CE43">
        <v>1834184</v>
      </c>
      <c r="CF43">
        <v>124593.3</v>
      </c>
      <c r="CG43">
        <v>52.22</v>
      </c>
      <c r="CH43">
        <v>1987671</v>
      </c>
      <c r="CI43">
        <v>1786.82</v>
      </c>
      <c r="CJ43">
        <v>144.82</v>
      </c>
    </row>
    <row r="44" spans="1:88">
      <c r="A44" t="s">
        <v>236</v>
      </c>
      <c r="B44" t="s">
        <v>237</v>
      </c>
      <c r="D44" s="121">
        <v>44160</v>
      </c>
      <c r="E44" s="122">
        <v>0.73958333333333337</v>
      </c>
      <c r="F44">
        <v>1101</v>
      </c>
      <c r="G44" t="s">
        <v>174</v>
      </c>
      <c r="H44" t="s">
        <v>175</v>
      </c>
      <c r="I44">
        <v>6.4999999999999997E-3</v>
      </c>
      <c r="J44">
        <v>0.6532</v>
      </c>
      <c r="K44">
        <v>0.47199999999999998</v>
      </c>
      <c r="L44">
        <v>0.53190000000000004</v>
      </c>
      <c r="M44">
        <v>0.63570000000000004</v>
      </c>
      <c r="N44">
        <v>0.11219999999999999</v>
      </c>
      <c r="O44">
        <v>0.42059999999999997</v>
      </c>
      <c r="P44">
        <v>5.9050000000000002</v>
      </c>
      <c r="Q44">
        <v>6.1260000000000003</v>
      </c>
      <c r="R44">
        <v>1.3620000000000001</v>
      </c>
      <c r="S44">
        <v>-0.124</v>
      </c>
      <c r="T44">
        <v>0.59519999999999995</v>
      </c>
      <c r="U44">
        <v>-0.94740000000000002</v>
      </c>
      <c r="V44">
        <v>1.373</v>
      </c>
      <c r="W44">
        <v>2.9999999999999997E-4</v>
      </c>
      <c r="X44">
        <v>-9.7999999999999997E-3</v>
      </c>
      <c r="Y44">
        <v>-5.9999999999999995E-4</v>
      </c>
      <c r="Z44">
        <v>6.4799999999999996E-2</v>
      </c>
      <c r="AA44">
        <v>9.5999999999999992E-3</v>
      </c>
      <c r="AB44">
        <v>2.1299999999999999E-2</v>
      </c>
      <c r="AC44">
        <v>1.1999999999999999E-3</v>
      </c>
      <c r="AD44">
        <v>-1.8E-3</v>
      </c>
      <c r="AE44">
        <v>1E-3</v>
      </c>
      <c r="AF44" t="s">
        <v>309</v>
      </c>
      <c r="AG44">
        <v>12.31</v>
      </c>
      <c r="AH44">
        <v>27.05</v>
      </c>
      <c r="AI44">
        <v>4.51</v>
      </c>
      <c r="AJ44">
        <v>3.23</v>
      </c>
      <c r="AK44">
        <v>42.32</v>
      </c>
      <c r="AL44">
        <v>22.12</v>
      </c>
      <c r="AM44" t="s">
        <v>310</v>
      </c>
      <c r="AN44">
        <v>38.44</v>
      </c>
      <c r="AO44" t="s">
        <v>310</v>
      </c>
      <c r="AP44">
        <v>25.18</v>
      </c>
      <c r="AQ44" t="s">
        <v>310</v>
      </c>
      <c r="AR44">
        <v>44.84</v>
      </c>
      <c r="AS44" t="s">
        <v>310</v>
      </c>
      <c r="AT44">
        <v>14.44</v>
      </c>
      <c r="AU44" t="s">
        <v>310</v>
      </c>
      <c r="AV44">
        <v>41.74</v>
      </c>
      <c r="AW44" t="s">
        <v>310</v>
      </c>
      <c r="AX44">
        <v>17.079999999999998</v>
      </c>
      <c r="AY44">
        <v>16.559999999999999</v>
      </c>
      <c r="AZ44">
        <v>13.2</v>
      </c>
      <c r="BA44" t="s">
        <v>310</v>
      </c>
      <c r="BB44" t="s">
        <v>310</v>
      </c>
      <c r="BC44">
        <v>50.82</v>
      </c>
      <c r="BD44" t="s">
        <v>311</v>
      </c>
      <c r="BE44">
        <v>1136.75</v>
      </c>
      <c r="BF44">
        <v>102.23</v>
      </c>
      <c r="BG44">
        <v>17502.04</v>
      </c>
      <c r="BH44">
        <v>4076.25</v>
      </c>
      <c r="BI44">
        <v>31.11</v>
      </c>
      <c r="BJ44">
        <v>19932.97</v>
      </c>
      <c r="BK44">
        <v>1814.05</v>
      </c>
      <c r="BL44">
        <v>975.62</v>
      </c>
      <c r="BM44">
        <v>3037118</v>
      </c>
      <c r="BN44">
        <v>11165.98</v>
      </c>
      <c r="BO44">
        <v>1.1100000000000001</v>
      </c>
      <c r="BP44">
        <v>370.02</v>
      </c>
      <c r="BQ44">
        <v>7.78</v>
      </c>
      <c r="BR44">
        <v>7761.23</v>
      </c>
      <c r="BS44">
        <v>38591.040000000001</v>
      </c>
      <c r="BT44">
        <v>1122974</v>
      </c>
      <c r="BU44">
        <v>9325662</v>
      </c>
      <c r="BV44">
        <v>5.19</v>
      </c>
      <c r="BW44">
        <v>2926.25</v>
      </c>
      <c r="BX44">
        <v>3462.76</v>
      </c>
      <c r="BY44">
        <v>1101.9100000000001</v>
      </c>
      <c r="BZ44">
        <v>3386.01</v>
      </c>
      <c r="CA44">
        <v>45923.82</v>
      </c>
      <c r="CB44">
        <v>274951.8</v>
      </c>
      <c r="CC44">
        <v>1036.75</v>
      </c>
      <c r="CD44">
        <v>641.87</v>
      </c>
      <c r="CE44">
        <v>1784926</v>
      </c>
      <c r="CF44">
        <v>122437.2</v>
      </c>
      <c r="CG44">
        <v>57.78</v>
      </c>
      <c r="CH44">
        <v>1906696</v>
      </c>
      <c r="CI44">
        <v>1655.68</v>
      </c>
      <c r="CJ44">
        <v>169.26</v>
      </c>
    </row>
    <row r="45" spans="1:88">
      <c r="A45" t="s">
        <v>239</v>
      </c>
      <c r="B45" t="s">
        <v>237</v>
      </c>
      <c r="D45" s="121">
        <v>44160</v>
      </c>
      <c r="E45" s="122">
        <v>0.74722222222222223</v>
      </c>
      <c r="F45">
        <v>1101</v>
      </c>
      <c r="G45" t="s">
        <v>174</v>
      </c>
      <c r="H45" t="s">
        <v>175</v>
      </c>
      <c r="I45">
        <v>6.3E-3</v>
      </c>
      <c r="J45">
        <v>0.2447</v>
      </c>
      <c r="K45">
        <v>0.20449999999999999</v>
      </c>
      <c r="L45">
        <v>0.22739999999999999</v>
      </c>
      <c r="M45">
        <v>0.10929999999999999</v>
      </c>
      <c r="N45">
        <v>0.1206</v>
      </c>
      <c r="O45">
        <v>-0.62029999999999996</v>
      </c>
      <c r="P45">
        <v>3.7309999999999999</v>
      </c>
      <c r="Q45">
        <v>3.181</v>
      </c>
      <c r="R45">
        <v>1.647</v>
      </c>
      <c r="S45">
        <v>4.7629999999999999</v>
      </c>
      <c r="T45">
        <v>1.2190000000000001</v>
      </c>
      <c r="U45">
        <v>4.4400000000000002E-2</v>
      </c>
      <c r="V45">
        <v>0.67820000000000003</v>
      </c>
      <c r="W45">
        <v>-1.8E-3</v>
      </c>
      <c r="X45">
        <v>-1.4E-2</v>
      </c>
      <c r="Y45">
        <v>-1.6000000000000001E-3</v>
      </c>
      <c r="Z45">
        <v>5.0099999999999999E-2</v>
      </c>
      <c r="AA45">
        <v>1.2E-2</v>
      </c>
      <c r="AB45">
        <v>0.29920000000000002</v>
      </c>
      <c r="AC45">
        <v>7.0000000000000001E-3</v>
      </c>
      <c r="AD45">
        <v>-1.8E-3</v>
      </c>
      <c r="AE45">
        <v>1E-3</v>
      </c>
      <c r="AF45" t="s">
        <v>309</v>
      </c>
      <c r="AG45">
        <v>4.0599999999999996</v>
      </c>
      <c r="AH45">
        <v>25.84</v>
      </c>
      <c r="AI45">
        <v>35.82</v>
      </c>
      <c r="AJ45">
        <v>38.81</v>
      </c>
      <c r="AK45" t="s">
        <v>310</v>
      </c>
      <c r="AL45">
        <v>31.06</v>
      </c>
      <c r="AM45">
        <v>62.5</v>
      </c>
      <c r="AN45">
        <v>45</v>
      </c>
      <c r="AO45" t="s">
        <v>310</v>
      </c>
      <c r="AP45">
        <v>14.64</v>
      </c>
      <c r="AQ45" t="s">
        <v>310</v>
      </c>
      <c r="AR45">
        <v>24.65</v>
      </c>
      <c r="AS45" t="s">
        <v>310</v>
      </c>
      <c r="AT45">
        <v>47.89</v>
      </c>
      <c r="AU45">
        <v>88.62</v>
      </c>
      <c r="AV45">
        <v>50.03</v>
      </c>
      <c r="AW45">
        <v>44.39</v>
      </c>
      <c r="AX45">
        <v>19.190000000000001</v>
      </c>
      <c r="AY45">
        <v>48.28</v>
      </c>
      <c r="AZ45">
        <v>6.05</v>
      </c>
      <c r="BA45">
        <v>30.89</v>
      </c>
      <c r="BB45">
        <v>85.63</v>
      </c>
      <c r="BC45">
        <v>42.07</v>
      </c>
      <c r="BD45" t="s">
        <v>311</v>
      </c>
      <c r="BE45">
        <v>1103.4100000000001</v>
      </c>
      <c r="BF45">
        <v>65.56</v>
      </c>
      <c r="BG45">
        <v>9810.5499999999993</v>
      </c>
      <c r="BH45">
        <v>2747.03</v>
      </c>
      <c r="BI45">
        <v>21.11</v>
      </c>
      <c r="BJ45">
        <v>19815.150000000001</v>
      </c>
      <c r="BK45">
        <v>1221.29</v>
      </c>
      <c r="BL45">
        <v>978.96</v>
      </c>
      <c r="BM45">
        <v>2864246</v>
      </c>
      <c r="BN45">
        <v>11638.51</v>
      </c>
      <c r="BO45">
        <v>2.2200000000000002</v>
      </c>
      <c r="BP45">
        <v>406.69</v>
      </c>
      <c r="BQ45">
        <v>11.11</v>
      </c>
      <c r="BR45">
        <v>6837.42</v>
      </c>
      <c r="BS45">
        <v>41735.58</v>
      </c>
      <c r="BT45">
        <v>1111064</v>
      </c>
      <c r="BU45">
        <v>9127268</v>
      </c>
      <c r="BV45">
        <v>4.4400000000000004</v>
      </c>
      <c r="BW45">
        <v>2713.25</v>
      </c>
      <c r="BX45">
        <v>3347.17</v>
      </c>
      <c r="BY45">
        <v>1025.98</v>
      </c>
      <c r="BZ45">
        <v>3687.55</v>
      </c>
      <c r="CA45">
        <v>45754.31</v>
      </c>
      <c r="CB45">
        <v>272185.2</v>
      </c>
      <c r="CC45">
        <v>1125.6400000000001</v>
      </c>
      <c r="CD45">
        <v>2245.39</v>
      </c>
      <c r="CE45">
        <v>1783408</v>
      </c>
      <c r="CF45">
        <v>121651</v>
      </c>
      <c r="CG45">
        <v>88.89</v>
      </c>
      <c r="CH45">
        <v>1906346</v>
      </c>
      <c r="CI45">
        <v>1654.2</v>
      </c>
      <c r="CJ45">
        <v>168.52</v>
      </c>
    </row>
    <row r="46" spans="1:88">
      <c r="A46" t="s">
        <v>260</v>
      </c>
      <c r="B46" t="s">
        <v>237</v>
      </c>
      <c r="D46" s="121">
        <v>44160</v>
      </c>
      <c r="E46" s="122">
        <v>0.78888888888888886</v>
      </c>
      <c r="F46">
        <v>1101</v>
      </c>
      <c r="G46" t="s">
        <v>174</v>
      </c>
      <c r="H46" t="s">
        <v>175</v>
      </c>
      <c r="I46">
        <v>7.4999999999999997E-3</v>
      </c>
      <c r="J46">
        <v>9.5699999999999993E-2</v>
      </c>
      <c r="K46">
        <v>0.24099999999999999</v>
      </c>
      <c r="L46">
        <v>0.26229999999999998</v>
      </c>
      <c r="M46">
        <v>0.14799999999999999</v>
      </c>
      <c r="N46">
        <v>0.2009</v>
      </c>
      <c r="O46">
        <v>-0.77259999999999995</v>
      </c>
      <c r="P46">
        <v>1.55</v>
      </c>
      <c r="Q46">
        <v>11.86</v>
      </c>
      <c r="R46">
        <v>0.91249999999999998</v>
      </c>
      <c r="S46">
        <v>-5.7469999999999999</v>
      </c>
      <c r="T46">
        <v>1.4419999999999999</v>
      </c>
      <c r="U46">
        <v>2.0499999999999998</v>
      </c>
      <c r="V46">
        <v>1.399</v>
      </c>
      <c r="W46">
        <v>-3.8E-3</v>
      </c>
      <c r="X46">
        <v>-1.47E-2</v>
      </c>
      <c r="Y46">
        <v>6.6E-3</v>
      </c>
      <c r="Z46">
        <v>3.6299999999999999E-2</v>
      </c>
      <c r="AA46">
        <v>1.3599999999999999E-2</v>
      </c>
      <c r="AB46">
        <v>-1.5699999999999999E-2</v>
      </c>
      <c r="AC46">
        <v>1.8E-3</v>
      </c>
      <c r="AD46">
        <v>-2.0000000000000001E-4</v>
      </c>
      <c r="AE46">
        <v>1.5E-3</v>
      </c>
      <c r="AF46" t="s">
        <v>309</v>
      </c>
      <c r="AG46">
        <v>49.12</v>
      </c>
      <c r="AH46" t="s">
        <v>310</v>
      </c>
      <c r="AI46">
        <v>78.09</v>
      </c>
      <c r="AJ46">
        <v>79.64</v>
      </c>
      <c r="AK46" t="s">
        <v>310</v>
      </c>
      <c r="AL46">
        <v>42.46</v>
      </c>
      <c r="AM46">
        <v>45.15</v>
      </c>
      <c r="AN46">
        <v>21.43</v>
      </c>
      <c r="AO46">
        <v>62.55</v>
      </c>
      <c r="AP46">
        <v>33.5</v>
      </c>
      <c r="AQ46">
        <v>0</v>
      </c>
      <c r="AR46" t="s">
        <v>310</v>
      </c>
      <c r="AS46">
        <v>39.19</v>
      </c>
      <c r="AT46" t="s">
        <v>310</v>
      </c>
      <c r="AU46">
        <v>93.23</v>
      </c>
      <c r="AV46">
        <v>51.28</v>
      </c>
      <c r="AW46" t="s">
        <v>310</v>
      </c>
      <c r="AX46">
        <v>13.2</v>
      </c>
      <c r="AY46">
        <v>22.25</v>
      </c>
      <c r="AZ46">
        <v>80.8</v>
      </c>
      <c r="BA46" t="s">
        <v>310</v>
      </c>
      <c r="BB46">
        <v>70.650000000000006</v>
      </c>
      <c r="BC46">
        <v>29.52</v>
      </c>
      <c r="BD46" t="s">
        <v>311</v>
      </c>
      <c r="BE46">
        <v>967.84</v>
      </c>
      <c r="BF46">
        <v>46.67</v>
      </c>
      <c r="BG46">
        <v>8665.3700000000008</v>
      </c>
      <c r="BH46">
        <v>2363.61</v>
      </c>
      <c r="BI46">
        <v>21.11</v>
      </c>
      <c r="BJ46">
        <v>18874.91</v>
      </c>
      <c r="BK46">
        <v>1077.8699999999999</v>
      </c>
      <c r="BL46">
        <v>856.72</v>
      </c>
      <c r="BM46">
        <v>2672958</v>
      </c>
      <c r="BN46">
        <v>9273.44</v>
      </c>
      <c r="BO46">
        <v>0</v>
      </c>
      <c r="BP46">
        <v>347.79</v>
      </c>
      <c r="BQ46">
        <v>15.56</v>
      </c>
      <c r="BR46">
        <v>6297.17</v>
      </c>
      <c r="BS46">
        <v>39945.82</v>
      </c>
      <c r="BT46">
        <v>1037954</v>
      </c>
      <c r="BU46">
        <v>7709018</v>
      </c>
      <c r="BV46">
        <v>2.96</v>
      </c>
      <c r="BW46">
        <v>2247.2399999999998</v>
      </c>
      <c r="BX46">
        <v>3061.55</v>
      </c>
      <c r="BY46">
        <v>890.04</v>
      </c>
      <c r="BZ46">
        <v>3605.68</v>
      </c>
      <c r="CA46">
        <v>43691.47</v>
      </c>
      <c r="CB46">
        <v>229025.2</v>
      </c>
      <c r="CC46">
        <v>991.18</v>
      </c>
      <c r="CD46">
        <v>361.12</v>
      </c>
      <c r="CE46">
        <v>1532852</v>
      </c>
      <c r="CF46">
        <v>103806.9</v>
      </c>
      <c r="CG46">
        <v>53.34</v>
      </c>
      <c r="CH46">
        <v>1658942</v>
      </c>
      <c r="CI46">
        <v>1485.29</v>
      </c>
      <c r="CJ46">
        <v>159.26</v>
      </c>
    </row>
    <row r="47" spans="1:88">
      <c r="A47" t="s">
        <v>262</v>
      </c>
      <c r="B47" t="s">
        <v>237</v>
      </c>
      <c r="D47" s="121">
        <v>44160</v>
      </c>
      <c r="E47" s="122">
        <v>0.79583333333333339</v>
      </c>
      <c r="F47">
        <v>1101</v>
      </c>
      <c r="G47" t="s">
        <v>174</v>
      </c>
      <c r="H47" t="s">
        <v>175</v>
      </c>
      <c r="I47">
        <v>6.4999999999999997E-3</v>
      </c>
      <c r="J47">
        <v>0.1144</v>
      </c>
      <c r="K47">
        <v>0.1573</v>
      </c>
      <c r="L47">
        <v>0.16</v>
      </c>
      <c r="M47">
        <v>0.56279999999999997</v>
      </c>
      <c r="N47">
        <v>0.1608</v>
      </c>
      <c r="O47">
        <v>-0.81910000000000005</v>
      </c>
      <c r="P47">
        <v>0.94320000000000004</v>
      </c>
      <c r="Q47">
        <v>2.8849999999999998</v>
      </c>
      <c r="R47">
        <v>0.71679999999999999</v>
      </c>
      <c r="S47">
        <v>-0.33250000000000002</v>
      </c>
      <c r="T47">
        <v>0.81620000000000004</v>
      </c>
      <c r="U47">
        <v>0.67810000000000004</v>
      </c>
      <c r="V47">
        <v>0.65980000000000005</v>
      </c>
      <c r="W47">
        <v>-2.0999999999999999E-3</v>
      </c>
      <c r="X47">
        <v>-1.06E-2</v>
      </c>
      <c r="Y47">
        <v>-9.4000000000000004E-3</v>
      </c>
      <c r="Z47">
        <v>3.9600000000000003E-2</v>
      </c>
      <c r="AA47">
        <v>1.3100000000000001E-2</v>
      </c>
      <c r="AB47">
        <v>0.22170000000000001</v>
      </c>
      <c r="AC47">
        <v>2.5999999999999999E-3</v>
      </c>
      <c r="AD47">
        <v>1.1900000000000001E-2</v>
      </c>
      <c r="AE47">
        <v>1.1999999999999999E-3</v>
      </c>
      <c r="AF47" t="s">
        <v>309</v>
      </c>
      <c r="AG47">
        <v>20.92</v>
      </c>
      <c r="AH47">
        <v>78.290000000000006</v>
      </c>
      <c r="AI47">
        <v>4.34</v>
      </c>
      <c r="AJ47">
        <v>11.83</v>
      </c>
      <c r="AK47">
        <v>37.69</v>
      </c>
      <c r="AL47">
        <v>12.27</v>
      </c>
      <c r="AM47">
        <v>38.880000000000003</v>
      </c>
      <c r="AN47" t="s">
        <v>310</v>
      </c>
      <c r="AO47" t="s">
        <v>310</v>
      </c>
      <c r="AP47">
        <v>49.92</v>
      </c>
      <c r="AQ47" t="s">
        <v>310</v>
      </c>
      <c r="AR47">
        <v>14.68</v>
      </c>
      <c r="AS47" t="s">
        <v>310</v>
      </c>
      <c r="AT47">
        <v>21.54</v>
      </c>
      <c r="AU47" t="s">
        <v>310</v>
      </c>
      <c r="AV47">
        <v>62.34</v>
      </c>
      <c r="AW47">
        <v>41.94</v>
      </c>
      <c r="AX47">
        <v>14.99</v>
      </c>
      <c r="AY47">
        <v>17.190000000000001</v>
      </c>
      <c r="AZ47">
        <v>8.74</v>
      </c>
      <c r="BA47">
        <v>71.16</v>
      </c>
      <c r="BB47">
        <v>19.55</v>
      </c>
      <c r="BC47">
        <v>26.22</v>
      </c>
      <c r="BD47" t="s">
        <v>311</v>
      </c>
      <c r="BE47">
        <v>1046.74</v>
      </c>
      <c r="BF47">
        <v>48.89</v>
      </c>
      <c r="BG47">
        <v>7997.99</v>
      </c>
      <c r="BH47">
        <v>2322.4899999999998</v>
      </c>
      <c r="BI47">
        <v>31.11</v>
      </c>
      <c r="BJ47">
        <v>19979.740000000002</v>
      </c>
      <c r="BK47">
        <v>1054.54</v>
      </c>
      <c r="BL47">
        <v>836.72</v>
      </c>
      <c r="BM47">
        <v>2684325</v>
      </c>
      <c r="BN47">
        <v>8914.2800000000007</v>
      </c>
      <c r="BO47">
        <v>1.1100000000000001</v>
      </c>
      <c r="BP47">
        <v>355.57</v>
      </c>
      <c r="BQ47">
        <v>12.22</v>
      </c>
      <c r="BR47">
        <v>6411.65</v>
      </c>
      <c r="BS47">
        <v>40067.29</v>
      </c>
      <c r="BT47">
        <v>1048790</v>
      </c>
      <c r="BU47">
        <v>8586169</v>
      </c>
      <c r="BV47">
        <v>4.07</v>
      </c>
      <c r="BW47">
        <v>2668.8</v>
      </c>
      <c r="BX47">
        <v>2837.04</v>
      </c>
      <c r="BY47">
        <v>916.71</v>
      </c>
      <c r="BZ47">
        <v>3611.24</v>
      </c>
      <c r="CA47">
        <v>44121.97</v>
      </c>
      <c r="CB47">
        <v>257408.3</v>
      </c>
      <c r="CC47">
        <v>1107.8599999999999</v>
      </c>
      <c r="CD47">
        <v>1721.24</v>
      </c>
      <c r="CE47">
        <v>1706753</v>
      </c>
      <c r="CF47">
        <v>116186.7</v>
      </c>
      <c r="CG47">
        <v>62.22</v>
      </c>
      <c r="CH47">
        <v>1853933</v>
      </c>
      <c r="CI47">
        <v>2036.11</v>
      </c>
      <c r="CJ47">
        <v>169.63</v>
      </c>
    </row>
    <row r="48" spans="1:88">
      <c r="A48" t="s">
        <v>283</v>
      </c>
      <c r="B48" t="s">
        <v>237</v>
      </c>
      <c r="D48" s="121">
        <v>44160</v>
      </c>
      <c r="E48" s="122">
        <v>0.83750000000000002</v>
      </c>
      <c r="F48">
        <v>1101</v>
      </c>
      <c r="G48" t="s">
        <v>174</v>
      </c>
      <c r="H48" t="s">
        <v>175</v>
      </c>
      <c r="I48">
        <v>3.8E-3</v>
      </c>
      <c r="J48">
        <v>0.15629999999999999</v>
      </c>
      <c r="K48">
        <v>0.2361</v>
      </c>
      <c r="L48">
        <v>0.2737</v>
      </c>
      <c r="M48">
        <v>0.40450000000000003</v>
      </c>
      <c r="N48">
        <v>0.2009</v>
      </c>
      <c r="O48">
        <v>-0.92879999999999996</v>
      </c>
      <c r="P48">
        <v>1.7769999999999999</v>
      </c>
      <c r="Q48">
        <v>5.9109999999999996</v>
      </c>
      <c r="R48">
        <v>0.95379999999999998</v>
      </c>
      <c r="S48">
        <v>-5.7469999999999999</v>
      </c>
      <c r="T48">
        <v>1.5880000000000001</v>
      </c>
      <c r="U48">
        <v>-1.393</v>
      </c>
      <c r="V48">
        <v>1.0980000000000001</v>
      </c>
      <c r="W48">
        <v>-4.1000000000000003E-3</v>
      </c>
      <c r="X48">
        <v>-1.78E-2</v>
      </c>
      <c r="Y48">
        <v>-3.3999999999999998E-3</v>
      </c>
      <c r="Z48">
        <v>5.8299999999999998E-2</v>
      </c>
      <c r="AA48">
        <v>1.2999999999999999E-2</v>
      </c>
      <c r="AB48">
        <v>-3.8199999999999998E-2</v>
      </c>
      <c r="AC48">
        <v>2.8999999999999998E-3</v>
      </c>
      <c r="AD48">
        <v>2.0000000000000001E-4</v>
      </c>
      <c r="AE48">
        <v>1.5E-3</v>
      </c>
      <c r="AF48" t="s">
        <v>309</v>
      </c>
      <c r="AG48">
        <v>26.72</v>
      </c>
      <c r="AH48" t="s">
        <v>310</v>
      </c>
      <c r="AI48">
        <v>5.54</v>
      </c>
      <c r="AJ48">
        <v>11.45</v>
      </c>
      <c r="AK48">
        <v>55.35</v>
      </c>
      <c r="AL48">
        <v>1.7</v>
      </c>
      <c r="AM48">
        <v>34.869999999999997</v>
      </c>
      <c r="AN48">
        <v>61.06</v>
      </c>
      <c r="AO48" t="s">
        <v>310</v>
      </c>
      <c r="AP48">
        <v>28.16</v>
      </c>
      <c r="AQ48">
        <v>0</v>
      </c>
      <c r="AR48">
        <v>6.71</v>
      </c>
      <c r="AS48" t="s">
        <v>310</v>
      </c>
      <c r="AT48">
        <v>22.97</v>
      </c>
      <c r="AU48">
        <v>24.49</v>
      </c>
      <c r="AV48">
        <v>26.85</v>
      </c>
      <c r="AW48">
        <v>5.34</v>
      </c>
      <c r="AX48">
        <v>9.73</v>
      </c>
      <c r="AY48">
        <v>15.43</v>
      </c>
      <c r="AZ48">
        <v>8.73</v>
      </c>
      <c r="BA48">
        <v>33.94</v>
      </c>
      <c r="BB48" t="s">
        <v>310</v>
      </c>
      <c r="BC48">
        <v>37.93</v>
      </c>
      <c r="BD48" t="s">
        <v>311</v>
      </c>
      <c r="BE48">
        <v>834.5</v>
      </c>
      <c r="BF48">
        <v>50</v>
      </c>
      <c r="BG48">
        <v>9081.98</v>
      </c>
      <c r="BH48">
        <v>2499.1999999999998</v>
      </c>
      <c r="BI48">
        <v>25.56</v>
      </c>
      <c r="BJ48">
        <v>19306.53</v>
      </c>
      <c r="BK48">
        <v>938.96</v>
      </c>
      <c r="BL48">
        <v>811.16</v>
      </c>
      <c r="BM48">
        <v>2527376</v>
      </c>
      <c r="BN48">
        <v>8846.4699999999993</v>
      </c>
      <c r="BO48">
        <v>0</v>
      </c>
      <c r="BP48">
        <v>368.91</v>
      </c>
      <c r="BQ48">
        <v>6.67</v>
      </c>
      <c r="BR48">
        <v>6214.89</v>
      </c>
      <c r="BS48">
        <v>37458.18</v>
      </c>
      <c r="BT48">
        <v>983349.6</v>
      </c>
      <c r="BU48">
        <v>7774510</v>
      </c>
      <c r="BV48">
        <v>2.59</v>
      </c>
      <c r="BW48">
        <v>2193.5300000000002</v>
      </c>
      <c r="BX48">
        <v>2788.15</v>
      </c>
      <c r="BY48">
        <v>940.78</v>
      </c>
      <c r="BZ48">
        <v>3476.02</v>
      </c>
      <c r="CA48">
        <v>41469.839999999997</v>
      </c>
      <c r="CB48">
        <v>234541.1</v>
      </c>
      <c r="CC48">
        <v>1005.63</v>
      </c>
      <c r="CD48">
        <v>263.33999999999997</v>
      </c>
      <c r="CE48">
        <v>1578149</v>
      </c>
      <c r="CF48">
        <v>106869</v>
      </c>
      <c r="CG48">
        <v>58.89</v>
      </c>
      <c r="CH48">
        <v>1720453</v>
      </c>
      <c r="CI48">
        <v>1553.08</v>
      </c>
      <c r="CJ48">
        <v>165.19</v>
      </c>
    </row>
    <row r="49" spans="1:88">
      <c r="A49" t="s">
        <v>285</v>
      </c>
      <c r="B49" t="s">
        <v>237</v>
      </c>
      <c r="D49" s="121">
        <v>44160</v>
      </c>
      <c r="E49" s="122">
        <v>0.84513888888888899</v>
      </c>
      <c r="F49">
        <v>1101</v>
      </c>
      <c r="G49" t="s">
        <v>174</v>
      </c>
      <c r="H49" t="s">
        <v>175</v>
      </c>
      <c r="I49">
        <v>6.1000000000000004E-3</v>
      </c>
      <c r="J49">
        <v>0.65529999999999999</v>
      </c>
      <c r="K49">
        <v>0.3049</v>
      </c>
      <c r="L49">
        <v>0.33360000000000001</v>
      </c>
      <c r="M49">
        <v>0.2185</v>
      </c>
      <c r="N49">
        <v>0.28599999999999998</v>
      </c>
      <c r="O49">
        <v>-0.79749999999999999</v>
      </c>
      <c r="P49">
        <v>1.9</v>
      </c>
      <c r="Q49">
        <v>4.5869999999999997</v>
      </c>
      <c r="R49">
        <v>1.575</v>
      </c>
      <c r="S49">
        <v>-5.7469999999999999</v>
      </c>
      <c r="T49">
        <v>1.2270000000000001</v>
      </c>
      <c r="U49">
        <v>2.222</v>
      </c>
      <c r="V49">
        <v>1.472</v>
      </c>
      <c r="W49">
        <v>-4.1999999999999997E-3</v>
      </c>
      <c r="X49">
        <v>-8.3999999999999995E-3</v>
      </c>
      <c r="Y49">
        <v>-6.7000000000000002E-3</v>
      </c>
      <c r="Z49">
        <v>6.6600000000000006E-2</v>
      </c>
      <c r="AA49">
        <v>2.12E-2</v>
      </c>
      <c r="AB49">
        <v>0.2339</v>
      </c>
      <c r="AC49">
        <v>1.4200000000000001E-2</v>
      </c>
      <c r="AD49">
        <v>2.9999999999999997E-4</v>
      </c>
      <c r="AE49">
        <v>1.1000000000000001E-3</v>
      </c>
      <c r="AF49" t="s">
        <v>309</v>
      </c>
      <c r="AG49">
        <v>13.97</v>
      </c>
      <c r="AH49">
        <v>45.9</v>
      </c>
      <c r="AI49">
        <v>3.97</v>
      </c>
      <c r="AJ49">
        <v>1.91</v>
      </c>
      <c r="AK49">
        <v>34.299999999999997</v>
      </c>
      <c r="AL49">
        <v>7.17</v>
      </c>
      <c r="AM49">
        <v>43.46</v>
      </c>
      <c r="AN49">
        <v>41.2</v>
      </c>
      <c r="AO49" t="s">
        <v>310</v>
      </c>
      <c r="AP49">
        <v>21.51</v>
      </c>
      <c r="AQ49">
        <v>0</v>
      </c>
      <c r="AR49">
        <v>48.48</v>
      </c>
      <c r="AS49">
        <v>96.08</v>
      </c>
      <c r="AT49">
        <v>5.53</v>
      </c>
      <c r="AU49">
        <v>63.37</v>
      </c>
      <c r="AV49">
        <v>77.08</v>
      </c>
      <c r="AW49">
        <v>10.24</v>
      </c>
      <c r="AX49">
        <v>15.32</v>
      </c>
      <c r="AY49">
        <v>9.9499999999999993</v>
      </c>
      <c r="AZ49">
        <v>10.25</v>
      </c>
      <c r="BA49">
        <v>30.8</v>
      </c>
      <c r="BB49" t="s">
        <v>310</v>
      </c>
      <c r="BC49">
        <v>42.51</v>
      </c>
      <c r="BD49" t="s">
        <v>311</v>
      </c>
      <c r="BE49">
        <v>977.84</v>
      </c>
      <c r="BF49">
        <v>104.45</v>
      </c>
      <c r="BG49">
        <v>11241.28</v>
      </c>
      <c r="BH49">
        <v>2847.05</v>
      </c>
      <c r="BI49">
        <v>22.22</v>
      </c>
      <c r="BJ49">
        <v>23019.8</v>
      </c>
      <c r="BK49">
        <v>1030.18</v>
      </c>
      <c r="BL49">
        <v>846.72</v>
      </c>
      <c r="BM49">
        <v>2613882</v>
      </c>
      <c r="BN49">
        <v>10588.83</v>
      </c>
      <c r="BO49">
        <v>0</v>
      </c>
      <c r="BP49">
        <v>364.46</v>
      </c>
      <c r="BQ49">
        <v>15.56</v>
      </c>
      <c r="BR49">
        <v>6899.66</v>
      </c>
      <c r="BS49">
        <v>38900.42</v>
      </c>
      <c r="BT49">
        <v>1018071</v>
      </c>
      <c r="BU49">
        <v>8174379</v>
      </c>
      <c r="BV49">
        <v>2.59</v>
      </c>
      <c r="BW49">
        <v>2611.75</v>
      </c>
      <c r="BX49">
        <v>2804.81</v>
      </c>
      <c r="BY49">
        <v>1017.83</v>
      </c>
      <c r="BZ49">
        <v>3485.28</v>
      </c>
      <c r="CA49">
        <v>42720.41</v>
      </c>
      <c r="CB49">
        <v>245736.8</v>
      </c>
      <c r="CC49">
        <v>1362.34</v>
      </c>
      <c r="CD49">
        <v>1701.24</v>
      </c>
      <c r="CE49">
        <v>1623465</v>
      </c>
      <c r="CF49">
        <v>110721.5</v>
      </c>
      <c r="CG49">
        <v>116.67</v>
      </c>
      <c r="CH49">
        <v>1765314</v>
      </c>
      <c r="CI49">
        <v>1595.31</v>
      </c>
      <c r="CJ49">
        <v>158.15</v>
      </c>
    </row>
    <row r="50" spans="1:88">
      <c r="A50" t="s">
        <v>306</v>
      </c>
      <c r="B50" t="s">
        <v>237</v>
      </c>
      <c r="D50" s="121">
        <v>44160</v>
      </c>
      <c r="E50" s="122">
        <v>0.88611111111111107</v>
      </c>
      <c r="F50">
        <v>1101</v>
      </c>
      <c r="G50" t="s">
        <v>174</v>
      </c>
      <c r="H50" t="s">
        <v>175</v>
      </c>
      <c r="I50">
        <v>1.1000000000000001E-3</v>
      </c>
      <c r="J50">
        <v>0.27479999999999999</v>
      </c>
      <c r="K50">
        <v>0.16039999999999999</v>
      </c>
      <c r="L50">
        <v>0.17560000000000001</v>
      </c>
      <c r="M50">
        <v>6.8000000000000005E-2</v>
      </c>
      <c r="N50">
        <v>0.21829999999999999</v>
      </c>
      <c r="O50">
        <v>1.8540000000000001</v>
      </c>
      <c r="P50">
        <v>1.958</v>
      </c>
      <c r="Q50">
        <v>2.1709999999999998</v>
      </c>
      <c r="R50">
        <v>4.4889999999999999</v>
      </c>
      <c r="S50">
        <v>-5.7469999999999999</v>
      </c>
      <c r="T50">
        <v>0.92059999999999997</v>
      </c>
      <c r="U50">
        <v>2.0750000000000002</v>
      </c>
      <c r="V50">
        <v>0.91790000000000005</v>
      </c>
      <c r="W50">
        <v>-4.0000000000000001E-3</v>
      </c>
      <c r="X50">
        <v>-3.32E-2</v>
      </c>
      <c r="Y50">
        <v>-7.4999999999999997E-3</v>
      </c>
      <c r="Z50">
        <v>0.59899999999999998</v>
      </c>
      <c r="AA50">
        <v>1.49E-2</v>
      </c>
      <c r="AB50">
        <v>-3.7199999999999997E-2</v>
      </c>
      <c r="AC50">
        <v>3.5000000000000001E-3</v>
      </c>
      <c r="AD50">
        <v>-2.8E-3</v>
      </c>
      <c r="AE50">
        <v>1.1999999999999999E-3</v>
      </c>
      <c r="AF50" t="s">
        <v>309</v>
      </c>
      <c r="AG50">
        <v>6.11</v>
      </c>
      <c r="AH50">
        <v>22.81</v>
      </c>
      <c r="AI50">
        <v>6.7</v>
      </c>
      <c r="AJ50">
        <v>12.27</v>
      </c>
      <c r="AK50" t="s">
        <v>310</v>
      </c>
      <c r="AL50">
        <v>5.93</v>
      </c>
      <c r="AM50">
        <v>53.5</v>
      </c>
      <c r="AN50">
        <v>51.05</v>
      </c>
      <c r="AO50" t="s">
        <v>310</v>
      </c>
      <c r="AP50" t="s">
        <v>310</v>
      </c>
      <c r="AQ50">
        <v>0</v>
      </c>
      <c r="AR50">
        <v>18.77</v>
      </c>
      <c r="AS50" t="s">
        <v>310</v>
      </c>
      <c r="AT50">
        <v>26.99</v>
      </c>
      <c r="AU50">
        <v>67.64</v>
      </c>
      <c r="AV50">
        <v>15.27</v>
      </c>
      <c r="AW50">
        <v>20.07</v>
      </c>
      <c r="AX50" t="s">
        <v>310</v>
      </c>
      <c r="AY50">
        <v>7.52</v>
      </c>
      <c r="AZ50">
        <v>13.98</v>
      </c>
      <c r="BA50" t="s">
        <v>310</v>
      </c>
      <c r="BB50" t="s">
        <v>310</v>
      </c>
      <c r="BC50">
        <v>42.55</v>
      </c>
      <c r="BD50" t="s">
        <v>311</v>
      </c>
      <c r="BE50">
        <v>707.82</v>
      </c>
      <c r="BF50">
        <v>61.11</v>
      </c>
      <c r="BG50">
        <v>7155.31</v>
      </c>
      <c r="BH50">
        <v>2110.23</v>
      </c>
      <c r="BI50">
        <v>17.78</v>
      </c>
      <c r="BJ50">
        <v>19402.29</v>
      </c>
      <c r="BK50">
        <v>2224.73</v>
      </c>
      <c r="BL50">
        <v>806.72</v>
      </c>
      <c r="BM50">
        <v>2352909</v>
      </c>
      <c r="BN50">
        <v>17897.599999999999</v>
      </c>
      <c r="BO50">
        <v>0</v>
      </c>
      <c r="BP50">
        <v>321.13</v>
      </c>
      <c r="BQ50">
        <v>14.45</v>
      </c>
      <c r="BR50">
        <v>5913.63</v>
      </c>
      <c r="BS50">
        <v>36955.39</v>
      </c>
      <c r="BT50">
        <v>1023315</v>
      </c>
      <c r="BU50">
        <v>7605693</v>
      </c>
      <c r="BV50">
        <v>2.59</v>
      </c>
      <c r="BW50">
        <v>1677.53</v>
      </c>
      <c r="BX50">
        <v>2581.44</v>
      </c>
      <c r="BY50">
        <v>3777.35</v>
      </c>
      <c r="BZ50">
        <v>3428.97</v>
      </c>
      <c r="CA50">
        <v>43657.49</v>
      </c>
      <c r="CB50">
        <v>231918.5</v>
      </c>
      <c r="CC50">
        <v>1061.19</v>
      </c>
      <c r="CD50">
        <v>264.82</v>
      </c>
      <c r="CE50">
        <v>1556771</v>
      </c>
      <c r="CF50">
        <v>106388.2</v>
      </c>
      <c r="CG50">
        <v>61.11</v>
      </c>
      <c r="CH50">
        <v>1695066</v>
      </c>
      <c r="CI50">
        <v>1444.17</v>
      </c>
      <c r="CJ50">
        <v>154.82</v>
      </c>
    </row>
    <row r="51" spans="1:88">
      <c r="A51" t="s">
        <v>308</v>
      </c>
      <c r="B51" t="s">
        <v>237</v>
      </c>
      <c r="D51" s="121">
        <v>44160</v>
      </c>
      <c r="E51" s="122">
        <v>0.89374999999999993</v>
      </c>
      <c r="F51">
        <v>1101</v>
      </c>
      <c r="G51" t="s">
        <v>174</v>
      </c>
      <c r="H51" t="s">
        <v>175</v>
      </c>
      <c r="I51">
        <v>6.7900000000000002E-2</v>
      </c>
      <c r="J51">
        <v>0.16139999999999999</v>
      </c>
      <c r="K51">
        <v>1.5980000000000001</v>
      </c>
      <c r="L51">
        <v>1.036</v>
      </c>
      <c r="M51">
        <v>6.3899999999999998E-2</v>
      </c>
      <c r="N51">
        <v>0.4325</v>
      </c>
      <c r="O51">
        <v>8.4099999999999994E-2</v>
      </c>
      <c r="P51">
        <v>3.0169999999999999</v>
      </c>
      <c r="Q51">
        <v>2.363</v>
      </c>
      <c r="R51">
        <v>1.0049999999999999</v>
      </c>
      <c r="S51">
        <v>-5.7469999999999999</v>
      </c>
      <c r="T51">
        <v>2.1960000000000002</v>
      </c>
      <c r="U51">
        <v>2.5249999999999999</v>
      </c>
      <c r="V51">
        <v>2.9660000000000002</v>
      </c>
      <c r="W51">
        <v>-2.8E-3</v>
      </c>
      <c r="X51">
        <v>4.0000000000000002E-4</v>
      </c>
      <c r="Y51">
        <v>2E-3</v>
      </c>
      <c r="Z51">
        <v>5.6300000000000003E-2</v>
      </c>
      <c r="AA51">
        <v>9.1899999999999996E-2</v>
      </c>
      <c r="AB51">
        <v>0.20860000000000001</v>
      </c>
      <c r="AC51">
        <v>2.0199999999999999E-2</v>
      </c>
      <c r="AD51">
        <v>2.5899999999999999E-2</v>
      </c>
      <c r="AE51">
        <v>1.77E-2</v>
      </c>
      <c r="AF51" t="s">
        <v>309</v>
      </c>
      <c r="AG51" t="s">
        <v>310</v>
      </c>
      <c r="AH51" t="s">
        <v>310</v>
      </c>
      <c r="AI51" t="s">
        <v>310</v>
      </c>
      <c r="AJ51" t="s">
        <v>310</v>
      </c>
      <c r="AK51" t="s">
        <v>310</v>
      </c>
      <c r="AL51">
        <v>85.27</v>
      </c>
      <c r="AM51" t="s">
        <v>310</v>
      </c>
      <c r="AN51">
        <v>25.39</v>
      </c>
      <c r="AO51" t="s">
        <v>310</v>
      </c>
      <c r="AP51">
        <v>22.79</v>
      </c>
      <c r="AQ51">
        <v>0</v>
      </c>
      <c r="AR51" t="s">
        <v>310</v>
      </c>
      <c r="AS51">
        <v>66.099999999999994</v>
      </c>
      <c r="AT51" t="s">
        <v>310</v>
      </c>
      <c r="AU51">
        <v>64.790000000000006</v>
      </c>
      <c r="AV51" t="s">
        <v>310</v>
      </c>
      <c r="AW51" t="s">
        <v>310</v>
      </c>
      <c r="AX51">
        <v>18.260000000000002</v>
      </c>
      <c r="AY51" t="s">
        <v>310</v>
      </c>
      <c r="AZ51">
        <v>10.83</v>
      </c>
      <c r="BA51" t="s">
        <v>310</v>
      </c>
      <c r="BB51">
        <v>99.61</v>
      </c>
      <c r="BC51" t="s">
        <v>310</v>
      </c>
      <c r="BD51" t="s">
        <v>311</v>
      </c>
      <c r="BE51">
        <v>3432.6</v>
      </c>
      <c r="BF51">
        <v>50</v>
      </c>
      <c r="BG51">
        <v>40254.04</v>
      </c>
      <c r="BH51">
        <v>5085.26</v>
      </c>
      <c r="BI51">
        <v>17.78</v>
      </c>
      <c r="BJ51">
        <v>26016</v>
      </c>
      <c r="BK51">
        <v>1440.98</v>
      </c>
      <c r="BL51">
        <v>846.72</v>
      </c>
      <c r="BM51">
        <v>2387341</v>
      </c>
      <c r="BN51">
        <v>9266.7099999999991</v>
      </c>
      <c r="BO51">
        <v>0</v>
      </c>
      <c r="BP51">
        <v>401.15</v>
      </c>
      <c r="BQ51">
        <v>15.56</v>
      </c>
      <c r="BR51">
        <v>7859.85</v>
      </c>
      <c r="BS51">
        <v>37136.58</v>
      </c>
      <c r="BT51">
        <v>1018951</v>
      </c>
      <c r="BU51">
        <v>7691557</v>
      </c>
      <c r="BV51">
        <v>3.33</v>
      </c>
      <c r="BW51">
        <v>2725.42</v>
      </c>
      <c r="BX51">
        <v>2946.46</v>
      </c>
      <c r="BY51">
        <v>971.9</v>
      </c>
      <c r="BZ51">
        <v>3509.36</v>
      </c>
      <c r="CA51">
        <v>43140.5</v>
      </c>
      <c r="CB51">
        <v>233151</v>
      </c>
      <c r="CC51">
        <v>3781.94</v>
      </c>
      <c r="CD51">
        <v>1519.37</v>
      </c>
      <c r="CE51">
        <v>1573523</v>
      </c>
      <c r="CF51">
        <v>106745.60000000001</v>
      </c>
      <c r="CG51">
        <v>141.13</v>
      </c>
      <c r="CH51">
        <v>1712011</v>
      </c>
      <c r="CI51">
        <v>2281.7399999999998</v>
      </c>
      <c r="CJ51">
        <v>581.49</v>
      </c>
    </row>
    <row r="52" spans="1:88">
      <c r="A52" t="s">
        <v>188</v>
      </c>
      <c r="B52" t="s">
        <v>189</v>
      </c>
      <c r="D52" s="121">
        <v>44160</v>
      </c>
      <c r="E52" s="122">
        <v>0.65277777777777779</v>
      </c>
      <c r="F52">
        <v>1101</v>
      </c>
      <c r="G52" t="s">
        <v>174</v>
      </c>
      <c r="H52" t="s">
        <v>175</v>
      </c>
      <c r="I52">
        <v>0.3528</v>
      </c>
      <c r="J52">
        <v>0.70940000000000003</v>
      </c>
      <c r="K52">
        <v>3.464</v>
      </c>
      <c r="L52">
        <v>3.2869999999999999</v>
      </c>
      <c r="M52">
        <v>0.1993</v>
      </c>
      <c r="N52">
        <v>0.53010000000000002</v>
      </c>
      <c r="O52">
        <v>-0.252</v>
      </c>
      <c r="P52">
        <v>1.218</v>
      </c>
      <c r="Q52">
        <v>9.8539999999999992</v>
      </c>
      <c r="R52">
        <v>1.4830000000000001</v>
      </c>
      <c r="S52">
        <v>-5.7469999999999999</v>
      </c>
      <c r="T52">
        <v>8.343</v>
      </c>
      <c r="U52">
        <v>1.347</v>
      </c>
      <c r="V52">
        <v>7.8150000000000004</v>
      </c>
      <c r="W52">
        <v>3.1899999999999998E-2</v>
      </c>
      <c r="X52">
        <v>4.7399999999999998E-2</v>
      </c>
      <c r="Y52">
        <v>4.7199999999999999E-2</v>
      </c>
      <c r="Z52">
        <v>9.9599999999999994E-2</v>
      </c>
      <c r="AA52">
        <v>0.24560000000000001</v>
      </c>
      <c r="AB52">
        <v>3.0270000000000001</v>
      </c>
      <c r="AC52">
        <v>4.8500000000000001E-2</v>
      </c>
      <c r="AD52">
        <v>0.11169999999999999</v>
      </c>
      <c r="AE52">
        <v>5.5800000000000002E-2</v>
      </c>
      <c r="AF52" t="s">
        <v>309</v>
      </c>
      <c r="AG52">
        <v>67.180000000000007</v>
      </c>
      <c r="AH52">
        <v>11.37</v>
      </c>
      <c r="AI52" t="s">
        <v>310</v>
      </c>
      <c r="AJ52">
        <v>98.17</v>
      </c>
      <c r="AK52" t="s">
        <v>310</v>
      </c>
      <c r="AL52">
        <v>86.87</v>
      </c>
      <c r="AM52" t="s">
        <v>310</v>
      </c>
      <c r="AN52">
        <v>76.13</v>
      </c>
      <c r="AO52" t="s">
        <v>310</v>
      </c>
      <c r="AP52">
        <v>14.48</v>
      </c>
      <c r="AQ52">
        <v>0</v>
      </c>
      <c r="AR52">
        <v>81.099999999999994</v>
      </c>
      <c r="AS52" t="s">
        <v>310</v>
      </c>
      <c r="AT52">
        <v>87.36</v>
      </c>
      <c r="AU52">
        <v>19.100000000000001</v>
      </c>
      <c r="AV52" t="s">
        <v>310</v>
      </c>
      <c r="AW52" t="s">
        <v>310</v>
      </c>
      <c r="AX52">
        <v>4.87</v>
      </c>
      <c r="AY52" t="s">
        <v>310</v>
      </c>
      <c r="AZ52">
        <v>16.93</v>
      </c>
      <c r="BA52">
        <v>88.12</v>
      </c>
      <c r="BB52">
        <v>39.35</v>
      </c>
      <c r="BC52">
        <v>93.3</v>
      </c>
      <c r="BD52" t="s">
        <v>311</v>
      </c>
      <c r="BE52">
        <v>18323.28</v>
      </c>
      <c r="BF52">
        <v>117.78</v>
      </c>
      <c r="BG52">
        <v>103249.9</v>
      </c>
      <c r="BH52">
        <v>15808.4</v>
      </c>
      <c r="BI52">
        <v>23.33</v>
      </c>
      <c r="BJ52">
        <v>34846.46</v>
      </c>
      <c r="BK52">
        <v>1435.75</v>
      </c>
      <c r="BL52">
        <v>881.17</v>
      </c>
      <c r="BM52">
        <v>3033779</v>
      </c>
      <c r="BN52">
        <v>11566.25</v>
      </c>
      <c r="BO52">
        <v>0</v>
      </c>
      <c r="BP52">
        <v>929.14</v>
      </c>
      <c r="BQ52">
        <v>14.45</v>
      </c>
      <c r="BR52">
        <v>14883.01</v>
      </c>
      <c r="BS52">
        <v>41671.769999999997</v>
      </c>
      <c r="BT52">
        <v>1139233</v>
      </c>
      <c r="BU52">
        <v>9076796</v>
      </c>
      <c r="BV52">
        <v>27.78</v>
      </c>
      <c r="BW52">
        <v>4976.3</v>
      </c>
      <c r="BX52">
        <v>5482.83</v>
      </c>
      <c r="BY52">
        <v>1314.89</v>
      </c>
      <c r="BZ52">
        <v>3682.73</v>
      </c>
      <c r="CA52">
        <v>47420.67</v>
      </c>
      <c r="CB52">
        <v>273652.5</v>
      </c>
      <c r="CC52">
        <v>11326.26</v>
      </c>
      <c r="CD52">
        <v>17905.95</v>
      </c>
      <c r="CE52">
        <v>1798986</v>
      </c>
      <c r="CF52">
        <v>122359</v>
      </c>
      <c r="CG52">
        <v>330.06</v>
      </c>
      <c r="CH52">
        <v>1938694</v>
      </c>
      <c r="CI52">
        <v>5442.08</v>
      </c>
      <c r="CJ52">
        <v>1859.25</v>
      </c>
    </row>
    <row r="53" spans="1:88">
      <c r="A53" t="s">
        <v>190</v>
      </c>
      <c r="B53" t="s">
        <v>191</v>
      </c>
      <c r="D53" s="121">
        <v>44160</v>
      </c>
      <c r="E53" s="122">
        <v>0.65694444444444444</v>
      </c>
      <c r="F53">
        <v>1101</v>
      </c>
      <c r="G53" t="s">
        <v>174</v>
      </c>
      <c r="H53" t="s">
        <v>175</v>
      </c>
      <c r="I53">
        <v>6.0299999999999999E-2</v>
      </c>
      <c r="J53">
        <v>0.19769999999999999</v>
      </c>
      <c r="K53">
        <v>0.16489999999999999</v>
      </c>
      <c r="L53">
        <v>0.2117</v>
      </c>
      <c r="M53">
        <v>5.3400000000000003E-2</v>
      </c>
      <c r="N53">
        <v>0.1295</v>
      </c>
      <c r="O53">
        <v>-0.23319999999999999</v>
      </c>
      <c r="P53">
        <v>2.323</v>
      </c>
      <c r="Q53">
        <v>2.2869999999999999</v>
      </c>
      <c r="R53">
        <v>0.35759999999999997</v>
      </c>
      <c r="S53">
        <v>4.6479999999999997</v>
      </c>
      <c r="T53">
        <v>1.2709999999999999</v>
      </c>
      <c r="U53">
        <v>-2.996</v>
      </c>
      <c r="V53">
        <v>1.0049999999999999</v>
      </c>
      <c r="W53">
        <v>-2.9999999999999997E-4</v>
      </c>
      <c r="X53">
        <v>-2.4400000000000002E-2</v>
      </c>
      <c r="Y53">
        <v>-5.1000000000000004E-3</v>
      </c>
      <c r="Z53">
        <v>2.8400000000000002E-2</v>
      </c>
      <c r="AA53">
        <v>1.29E-2</v>
      </c>
      <c r="AB53">
        <v>0.97050000000000003</v>
      </c>
      <c r="AC53">
        <v>9.1000000000000004E-3</v>
      </c>
      <c r="AD53">
        <v>2.07E-2</v>
      </c>
      <c r="AE53">
        <v>2.3999999999999998E-3</v>
      </c>
      <c r="AF53" t="s">
        <v>309</v>
      </c>
      <c r="AG53">
        <v>1.27</v>
      </c>
      <c r="AH53" t="s">
        <v>310</v>
      </c>
      <c r="AI53">
        <v>27.06</v>
      </c>
      <c r="AJ53">
        <v>35.31</v>
      </c>
      <c r="AK53" t="s">
        <v>310</v>
      </c>
      <c r="AL53">
        <v>35.22</v>
      </c>
      <c r="AM53" t="s">
        <v>310</v>
      </c>
      <c r="AN53">
        <v>56.35</v>
      </c>
      <c r="AO53" t="s">
        <v>310</v>
      </c>
      <c r="AP53">
        <v>78.13</v>
      </c>
      <c r="AQ53" t="s">
        <v>310</v>
      </c>
      <c r="AR53">
        <v>72.2</v>
      </c>
      <c r="AS53">
        <v>43.02</v>
      </c>
      <c r="AT53">
        <v>27.02</v>
      </c>
      <c r="AU53" t="s">
        <v>310</v>
      </c>
      <c r="AV53">
        <v>19.079999999999998</v>
      </c>
      <c r="AW53">
        <v>22.34</v>
      </c>
      <c r="AX53">
        <v>24.13</v>
      </c>
      <c r="AY53">
        <v>20.62</v>
      </c>
      <c r="AZ53">
        <v>3.3</v>
      </c>
      <c r="BA53">
        <v>42.26</v>
      </c>
      <c r="BB53">
        <v>5.51</v>
      </c>
      <c r="BC53">
        <v>14.5</v>
      </c>
      <c r="BD53" t="s">
        <v>311</v>
      </c>
      <c r="BE53">
        <v>3966.24</v>
      </c>
      <c r="BF53">
        <v>61.11</v>
      </c>
      <c r="BG53">
        <v>9276.6299999999992</v>
      </c>
      <c r="BH53">
        <v>2854.84</v>
      </c>
      <c r="BI53">
        <v>20</v>
      </c>
      <c r="BJ53">
        <v>21429.59</v>
      </c>
      <c r="BK53">
        <v>1453.93</v>
      </c>
      <c r="BL53">
        <v>936.73</v>
      </c>
      <c r="BM53">
        <v>3010591</v>
      </c>
      <c r="BN53">
        <v>8818.64</v>
      </c>
      <c r="BO53">
        <v>2.2200000000000002</v>
      </c>
      <c r="BP53">
        <v>436.69</v>
      </c>
      <c r="BQ53">
        <v>3.33</v>
      </c>
      <c r="BR53">
        <v>7658.93</v>
      </c>
      <c r="BS53">
        <v>42275.72</v>
      </c>
      <c r="BT53">
        <v>1151476</v>
      </c>
      <c r="BU53">
        <v>9718144</v>
      </c>
      <c r="BV53">
        <v>5.56</v>
      </c>
      <c r="BW53">
        <v>2483.21</v>
      </c>
      <c r="BX53">
        <v>3404.97</v>
      </c>
      <c r="BY53">
        <v>941.89</v>
      </c>
      <c r="BZ53">
        <v>3686.81</v>
      </c>
      <c r="CA53">
        <v>47624.45</v>
      </c>
      <c r="CB53">
        <v>290136.40000000002</v>
      </c>
      <c r="CC53">
        <v>1238.99</v>
      </c>
      <c r="CD53">
        <v>6587.91</v>
      </c>
      <c r="CE53">
        <v>1920280</v>
      </c>
      <c r="CF53">
        <v>129798</v>
      </c>
      <c r="CG53">
        <v>108.89</v>
      </c>
      <c r="CH53">
        <v>2049577</v>
      </c>
      <c r="CI53">
        <v>2556.9499999999998</v>
      </c>
      <c r="CJ53">
        <v>224.82</v>
      </c>
    </row>
    <row r="54" spans="1:88">
      <c r="A54" t="s">
        <v>192</v>
      </c>
      <c r="B54" t="s">
        <v>193</v>
      </c>
      <c r="D54" s="121">
        <v>44160</v>
      </c>
      <c r="E54" s="122">
        <v>0.66041666666666665</v>
      </c>
      <c r="F54">
        <v>1101</v>
      </c>
      <c r="G54" t="s">
        <v>174</v>
      </c>
      <c r="H54" t="s">
        <v>175</v>
      </c>
      <c r="I54">
        <v>3.9199999999999999E-2</v>
      </c>
      <c r="J54">
        <v>0.31659999999999999</v>
      </c>
      <c r="K54">
        <v>7.4300000000000005E-2</v>
      </c>
      <c r="L54">
        <v>9.5600000000000004E-2</v>
      </c>
      <c r="M54">
        <v>1.337</v>
      </c>
      <c r="N54">
        <v>2.76E-2</v>
      </c>
      <c r="O54">
        <v>-0.64500000000000002</v>
      </c>
      <c r="P54">
        <v>4.7610000000000001</v>
      </c>
      <c r="Q54">
        <v>3.7069999999999999</v>
      </c>
      <c r="R54">
        <v>0.18640000000000001</v>
      </c>
      <c r="S54">
        <v>-0.53520000000000001</v>
      </c>
      <c r="T54">
        <v>0.3241</v>
      </c>
      <c r="U54">
        <v>3.423</v>
      </c>
      <c r="V54">
        <v>0.12520000000000001</v>
      </c>
      <c r="W54">
        <v>3.8999999999999998E-3</v>
      </c>
      <c r="X54">
        <v>-2.1100000000000001E-2</v>
      </c>
      <c r="Y54">
        <v>-4.4999999999999997E-3</v>
      </c>
      <c r="Z54">
        <v>1.7600000000000001E-2</v>
      </c>
      <c r="AA54">
        <v>5.1000000000000004E-3</v>
      </c>
      <c r="AB54">
        <v>0.55059999999999998</v>
      </c>
      <c r="AC54">
        <v>8.0000000000000004E-4</v>
      </c>
      <c r="AD54">
        <v>1.09E-2</v>
      </c>
      <c r="AE54">
        <v>6.9999999999999999E-4</v>
      </c>
      <c r="AF54" t="s">
        <v>309</v>
      </c>
      <c r="AG54">
        <v>3.02</v>
      </c>
      <c r="AH54" t="s">
        <v>310</v>
      </c>
      <c r="AI54">
        <v>10.119999999999999</v>
      </c>
      <c r="AJ54">
        <v>23.97</v>
      </c>
      <c r="AK54" t="s">
        <v>310</v>
      </c>
      <c r="AL54">
        <v>42.82</v>
      </c>
      <c r="AM54">
        <v>71.47</v>
      </c>
      <c r="AN54">
        <v>45.16</v>
      </c>
      <c r="AO54" t="s">
        <v>310</v>
      </c>
      <c r="AP54" t="s">
        <v>310</v>
      </c>
      <c r="AQ54" t="s">
        <v>310</v>
      </c>
      <c r="AR54" t="s">
        <v>310</v>
      </c>
      <c r="AS54" t="s">
        <v>310</v>
      </c>
      <c r="AT54" t="s">
        <v>310</v>
      </c>
      <c r="AU54" t="s">
        <v>310</v>
      </c>
      <c r="AV54">
        <v>32.86</v>
      </c>
      <c r="AW54">
        <v>57.24</v>
      </c>
      <c r="AX54">
        <v>19.25</v>
      </c>
      <c r="AY54">
        <v>30.79</v>
      </c>
      <c r="AZ54">
        <v>0.88</v>
      </c>
      <c r="BA54" t="s">
        <v>310</v>
      </c>
      <c r="BB54">
        <v>15.67</v>
      </c>
      <c r="BC54">
        <v>94.8</v>
      </c>
      <c r="BD54" t="s">
        <v>311</v>
      </c>
      <c r="BE54">
        <v>2855.93</v>
      </c>
      <c r="BF54">
        <v>74.45</v>
      </c>
      <c r="BG54">
        <v>6585.03</v>
      </c>
      <c r="BH54">
        <v>2331.38</v>
      </c>
      <c r="BI54">
        <v>52.22</v>
      </c>
      <c r="BJ54">
        <v>17434.2</v>
      </c>
      <c r="BK54">
        <v>1237.9100000000001</v>
      </c>
      <c r="BL54">
        <v>1027.8499999999999</v>
      </c>
      <c r="BM54">
        <v>3045545</v>
      </c>
      <c r="BN54">
        <v>8290.5300000000007</v>
      </c>
      <c r="BO54">
        <v>1.1100000000000001</v>
      </c>
      <c r="BP54">
        <v>362.24</v>
      </c>
      <c r="BQ54">
        <v>20</v>
      </c>
      <c r="BR54">
        <v>6585.05</v>
      </c>
      <c r="BS54">
        <v>42102.58</v>
      </c>
      <c r="BT54">
        <v>1135953</v>
      </c>
      <c r="BU54">
        <v>9649439</v>
      </c>
      <c r="BV54">
        <v>8.52</v>
      </c>
      <c r="BW54">
        <v>2591.38</v>
      </c>
      <c r="BX54">
        <v>3410.52</v>
      </c>
      <c r="BY54">
        <v>873</v>
      </c>
      <c r="BZ54">
        <v>3723.12</v>
      </c>
      <c r="CA54">
        <v>47380.52</v>
      </c>
      <c r="CB54">
        <v>288739.5</v>
      </c>
      <c r="CC54">
        <v>891.17</v>
      </c>
      <c r="CD54">
        <v>3926.15</v>
      </c>
      <c r="CE54">
        <v>1894313</v>
      </c>
      <c r="CF54">
        <v>128460.1</v>
      </c>
      <c r="CG54">
        <v>58.89</v>
      </c>
      <c r="CH54">
        <v>2010946</v>
      </c>
      <c r="CI54">
        <v>2177.25</v>
      </c>
      <c r="CJ54">
        <v>166.67</v>
      </c>
    </row>
    <row r="55" spans="1:88">
      <c r="A55" t="s">
        <v>194</v>
      </c>
      <c r="B55" t="s">
        <v>195</v>
      </c>
      <c r="D55" s="121">
        <v>44160</v>
      </c>
      <c r="E55" s="122">
        <v>0.6645833333333333</v>
      </c>
      <c r="F55">
        <v>1101</v>
      </c>
      <c r="G55" t="s">
        <v>174</v>
      </c>
      <c r="H55" t="s">
        <v>175</v>
      </c>
      <c r="I55">
        <v>3.0499999999999999E-2</v>
      </c>
      <c r="J55">
        <v>5.8099999999999999E-2</v>
      </c>
      <c r="K55">
        <v>0.14030000000000001</v>
      </c>
      <c r="L55">
        <v>0.13789999999999999</v>
      </c>
      <c r="M55">
        <v>0.24540000000000001</v>
      </c>
      <c r="N55">
        <v>0.13289999999999999</v>
      </c>
      <c r="O55">
        <v>-0.5403</v>
      </c>
      <c r="P55">
        <v>3.927</v>
      </c>
      <c r="Q55">
        <v>2.5369999999999999</v>
      </c>
      <c r="R55">
        <v>0.51160000000000005</v>
      </c>
      <c r="S55">
        <v>-5.7469999999999999</v>
      </c>
      <c r="T55">
        <v>0.88180000000000003</v>
      </c>
      <c r="U55">
        <v>-1.6879999999999999</v>
      </c>
      <c r="V55">
        <v>0.47170000000000001</v>
      </c>
      <c r="W55">
        <v>-8.0000000000000004E-4</v>
      </c>
      <c r="X55">
        <v>-1.8499999999999999E-2</v>
      </c>
      <c r="Y55">
        <v>-2.7000000000000001E-3</v>
      </c>
      <c r="Z55">
        <v>3.1699999999999999E-2</v>
      </c>
      <c r="AA55">
        <v>1.2500000000000001E-2</v>
      </c>
      <c r="AB55">
        <v>0.3861</v>
      </c>
      <c r="AC55">
        <v>4.3E-3</v>
      </c>
      <c r="AD55">
        <v>8.2000000000000007E-3</v>
      </c>
      <c r="AE55">
        <v>1.8E-3</v>
      </c>
      <c r="AF55" t="s">
        <v>309</v>
      </c>
      <c r="AG55">
        <v>6.31</v>
      </c>
      <c r="AH55">
        <v>60.05</v>
      </c>
      <c r="AI55">
        <v>3.57</v>
      </c>
      <c r="AJ55">
        <v>13.75</v>
      </c>
      <c r="AK55" t="s">
        <v>310</v>
      </c>
      <c r="AL55">
        <v>2.2200000000000002</v>
      </c>
      <c r="AM55">
        <v>16.93</v>
      </c>
      <c r="AN55">
        <v>14.6</v>
      </c>
      <c r="AO55" t="s">
        <v>310</v>
      </c>
      <c r="AP55">
        <v>43.04</v>
      </c>
      <c r="AQ55">
        <v>0</v>
      </c>
      <c r="AR55">
        <v>43.33</v>
      </c>
      <c r="AS55">
        <v>76.48</v>
      </c>
      <c r="AT55">
        <v>5.47</v>
      </c>
      <c r="AU55" t="s">
        <v>310</v>
      </c>
      <c r="AV55">
        <v>26.01</v>
      </c>
      <c r="AW55">
        <v>54.65</v>
      </c>
      <c r="AX55">
        <v>30.57</v>
      </c>
      <c r="AY55">
        <v>12.35</v>
      </c>
      <c r="AZ55">
        <v>3.62</v>
      </c>
      <c r="BA55">
        <v>5.9</v>
      </c>
      <c r="BB55">
        <v>28.3</v>
      </c>
      <c r="BC55">
        <v>28.04</v>
      </c>
      <c r="BD55" t="s">
        <v>311</v>
      </c>
      <c r="BE55">
        <v>2383.6</v>
      </c>
      <c r="BF55">
        <v>44.45</v>
      </c>
      <c r="BG55">
        <v>8402.67</v>
      </c>
      <c r="BH55">
        <v>2486.96</v>
      </c>
      <c r="BI55">
        <v>24.45</v>
      </c>
      <c r="BJ55">
        <v>21170.28</v>
      </c>
      <c r="BK55">
        <v>1240.1400000000001</v>
      </c>
      <c r="BL55">
        <v>985.62</v>
      </c>
      <c r="BM55">
        <v>2967960</v>
      </c>
      <c r="BN55">
        <v>8893.08</v>
      </c>
      <c r="BO55">
        <v>0</v>
      </c>
      <c r="BP55">
        <v>400.02</v>
      </c>
      <c r="BQ55">
        <v>6.67</v>
      </c>
      <c r="BR55">
        <v>6910.76</v>
      </c>
      <c r="BS55">
        <v>41687.660000000003</v>
      </c>
      <c r="BT55">
        <v>1112831</v>
      </c>
      <c r="BU55">
        <v>9544173</v>
      </c>
      <c r="BV55">
        <v>5.19</v>
      </c>
      <c r="BW55">
        <v>2664.35</v>
      </c>
      <c r="BX55">
        <v>3452.76</v>
      </c>
      <c r="BY55">
        <v>930.78</v>
      </c>
      <c r="BZ55">
        <v>3581.6</v>
      </c>
      <c r="CA55">
        <v>46229.25</v>
      </c>
      <c r="CB55">
        <v>285162.8</v>
      </c>
      <c r="CC55">
        <v>1200.0899999999999</v>
      </c>
      <c r="CD55">
        <v>2869.21</v>
      </c>
      <c r="CE55">
        <v>1862776</v>
      </c>
      <c r="CF55">
        <v>126966.5</v>
      </c>
      <c r="CG55">
        <v>77.78</v>
      </c>
      <c r="CH55">
        <v>1990211</v>
      </c>
      <c r="CI55">
        <v>2063.89</v>
      </c>
      <c r="CJ55">
        <v>199.63</v>
      </c>
    </row>
    <row r="56" spans="1:88">
      <c r="A56" t="s">
        <v>196</v>
      </c>
      <c r="B56" t="s">
        <v>197</v>
      </c>
      <c r="D56" s="121">
        <v>44160</v>
      </c>
      <c r="E56" s="122">
        <v>0.66805555555555562</v>
      </c>
      <c r="F56">
        <v>1101</v>
      </c>
      <c r="G56" t="s">
        <v>174</v>
      </c>
      <c r="H56" t="s">
        <v>175</v>
      </c>
      <c r="I56">
        <v>2.23E-2</v>
      </c>
      <c r="J56">
        <v>0.1124</v>
      </c>
      <c r="K56">
        <v>9.8599999999999993E-2</v>
      </c>
      <c r="L56">
        <v>0.14130000000000001</v>
      </c>
      <c r="M56">
        <v>0.11700000000000001</v>
      </c>
      <c r="N56">
        <v>6.6299999999999998E-2</v>
      </c>
      <c r="O56">
        <v>-0.70589999999999997</v>
      </c>
      <c r="P56">
        <v>1.99</v>
      </c>
      <c r="Q56">
        <v>5.5709999999999997</v>
      </c>
      <c r="R56">
        <v>0.34770000000000001</v>
      </c>
      <c r="S56">
        <v>-5.7469999999999999</v>
      </c>
      <c r="T56">
        <v>0.74609999999999999</v>
      </c>
      <c r="U56">
        <v>-2.9689999999999999</v>
      </c>
      <c r="V56">
        <v>0.33389999999999997</v>
      </c>
      <c r="W56">
        <v>-2.3E-3</v>
      </c>
      <c r="X56">
        <v>-1.8100000000000002E-2</v>
      </c>
      <c r="Y56">
        <v>-6.9999999999999999E-4</v>
      </c>
      <c r="Z56">
        <v>2.2200000000000001E-2</v>
      </c>
      <c r="AA56">
        <v>9.1000000000000004E-3</v>
      </c>
      <c r="AB56">
        <v>0.29599999999999999</v>
      </c>
      <c r="AC56">
        <v>5.0000000000000001E-4</v>
      </c>
      <c r="AD56">
        <v>6.1000000000000004E-3</v>
      </c>
      <c r="AE56">
        <v>1.6000000000000001E-3</v>
      </c>
      <c r="AF56" t="s">
        <v>309</v>
      </c>
      <c r="AG56">
        <v>5.9</v>
      </c>
      <c r="AH56">
        <v>74.650000000000006</v>
      </c>
      <c r="AI56">
        <v>1.02</v>
      </c>
      <c r="AJ56">
        <v>8.0299999999999994</v>
      </c>
      <c r="AK56" t="s">
        <v>310</v>
      </c>
      <c r="AL56">
        <v>5.96</v>
      </c>
      <c r="AM56">
        <v>61.82</v>
      </c>
      <c r="AN56" t="s">
        <v>310</v>
      </c>
      <c r="AO56" t="s">
        <v>310</v>
      </c>
      <c r="AP56">
        <v>73.31</v>
      </c>
      <c r="AQ56">
        <v>0</v>
      </c>
      <c r="AR56">
        <v>71.849999999999994</v>
      </c>
      <c r="AS56">
        <v>0.45</v>
      </c>
      <c r="AT56">
        <v>39.799999999999997</v>
      </c>
      <c r="AU56">
        <v>42.69</v>
      </c>
      <c r="AV56">
        <v>10.02</v>
      </c>
      <c r="AW56" t="s">
        <v>310</v>
      </c>
      <c r="AX56">
        <v>61.11</v>
      </c>
      <c r="AY56">
        <v>35.76</v>
      </c>
      <c r="AZ56">
        <v>2.83</v>
      </c>
      <c r="BA56" t="s">
        <v>310</v>
      </c>
      <c r="BB56">
        <v>27.91</v>
      </c>
      <c r="BC56">
        <v>41.48</v>
      </c>
      <c r="BD56" t="s">
        <v>311</v>
      </c>
      <c r="BE56">
        <v>1919.09</v>
      </c>
      <c r="BF56">
        <v>50</v>
      </c>
      <c r="BG56">
        <v>7033.02</v>
      </c>
      <c r="BH56">
        <v>2439.19</v>
      </c>
      <c r="BI56">
        <v>21.11</v>
      </c>
      <c r="BJ56">
        <v>18229.55</v>
      </c>
      <c r="BK56">
        <v>1190.17</v>
      </c>
      <c r="BL56">
        <v>901.17</v>
      </c>
      <c r="BM56">
        <v>3014625</v>
      </c>
      <c r="BN56">
        <v>8571.7800000000007</v>
      </c>
      <c r="BO56">
        <v>0</v>
      </c>
      <c r="BP56">
        <v>381.13</v>
      </c>
      <c r="BQ56">
        <v>3.33</v>
      </c>
      <c r="BR56">
        <v>6583.95</v>
      </c>
      <c r="BS56">
        <v>41266.15</v>
      </c>
      <c r="BT56">
        <v>1123282</v>
      </c>
      <c r="BU56">
        <v>9309399</v>
      </c>
      <c r="BV56">
        <v>4.07</v>
      </c>
      <c r="BW56">
        <v>2613.23</v>
      </c>
      <c r="BX56">
        <v>3450.54</v>
      </c>
      <c r="BY56">
        <v>891.15</v>
      </c>
      <c r="BZ56">
        <v>3659.4</v>
      </c>
      <c r="CA56">
        <v>46625.66</v>
      </c>
      <c r="CB56">
        <v>276674.90000000002</v>
      </c>
      <c r="CC56">
        <v>1022.3</v>
      </c>
      <c r="CD56">
        <v>2256.87</v>
      </c>
      <c r="CE56">
        <v>1808253</v>
      </c>
      <c r="CF56">
        <v>123255.6</v>
      </c>
      <c r="CG56">
        <v>54.45</v>
      </c>
      <c r="CH56">
        <v>1941431</v>
      </c>
      <c r="CI56">
        <v>1944.25</v>
      </c>
      <c r="CJ56">
        <v>187.78</v>
      </c>
    </row>
    <row r="57" spans="1:88">
      <c r="A57" t="s">
        <v>210</v>
      </c>
      <c r="B57" t="s">
        <v>211</v>
      </c>
      <c r="D57" s="121">
        <v>44160</v>
      </c>
      <c r="E57" s="122">
        <v>0.69444444444444453</v>
      </c>
      <c r="F57">
        <v>1101</v>
      </c>
      <c r="G57" t="s">
        <v>174</v>
      </c>
      <c r="H57" t="s">
        <v>175</v>
      </c>
      <c r="I57">
        <v>2.3400000000000001E-2</v>
      </c>
      <c r="J57">
        <v>0.63200000000000001</v>
      </c>
      <c r="K57">
        <v>0.16650000000000001</v>
      </c>
      <c r="L57">
        <v>0.186</v>
      </c>
      <c r="M57">
        <v>0.72430000000000005</v>
      </c>
      <c r="N57">
        <v>0.1651</v>
      </c>
      <c r="O57">
        <v>-0.54779999999999995</v>
      </c>
      <c r="P57">
        <v>3.1349999999999998</v>
      </c>
      <c r="Q57">
        <v>13.15</v>
      </c>
      <c r="R57">
        <v>0.66049999999999998</v>
      </c>
      <c r="S57">
        <v>4.681</v>
      </c>
      <c r="T57">
        <v>0.92400000000000004</v>
      </c>
      <c r="U57">
        <v>3.4550000000000001</v>
      </c>
      <c r="V57">
        <v>1.218</v>
      </c>
      <c r="W57">
        <v>7.7000000000000002E-3</v>
      </c>
      <c r="X57">
        <v>1.6299999999999999E-2</v>
      </c>
      <c r="Y57">
        <v>6.3E-3</v>
      </c>
      <c r="Z57">
        <v>3.7499999999999999E-2</v>
      </c>
      <c r="AA57">
        <v>1.4200000000000001E-2</v>
      </c>
      <c r="AB57">
        <v>0.64839999999999998</v>
      </c>
      <c r="AC57">
        <v>3.2000000000000002E-3</v>
      </c>
      <c r="AD57">
        <v>1.8700000000000001E-2</v>
      </c>
      <c r="AE57">
        <v>2.2000000000000001E-3</v>
      </c>
      <c r="AF57" t="s">
        <v>309</v>
      </c>
      <c r="AG57">
        <v>34.83</v>
      </c>
      <c r="AH57" t="s">
        <v>310</v>
      </c>
      <c r="AI57">
        <v>42.49</v>
      </c>
      <c r="AJ57">
        <v>27.76</v>
      </c>
      <c r="AK57">
        <v>91.72</v>
      </c>
      <c r="AL57">
        <v>88.79</v>
      </c>
      <c r="AM57" t="s">
        <v>310</v>
      </c>
      <c r="AN57">
        <v>47.46</v>
      </c>
      <c r="AO57" t="s">
        <v>310</v>
      </c>
      <c r="AP57">
        <v>51.54</v>
      </c>
      <c r="AQ57" t="s">
        <v>310</v>
      </c>
      <c r="AR57" t="s">
        <v>310</v>
      </c>
      <c r="AS57" t="s">
        <v>310</v>
      </c>
      <c r="AT57" t="s">
        <v>310</v>
      </c>
      <c r="AU57" t="s">
        <v>310</v>
      </c>
      <c r="AV57" t="s">
        <v>310</v>
      </c>
      <c r="AW57" t="s">
        <v>310</v>
      </c>
      <c r="AX57">
        <v>38.44</v>
      </c>
      <c r="AY57">
        <v>36.520000000000003</v>
      </c>
      <c r="AZ57">
        <v>20.02</v>
      </c>
      <c r="BA57" t="s">
        <v>310</v>
      </c>
      <c r="BB57">
        <v>22.1</v>
      </c>
      <c r="BC57">
        <v>51.23</v>
      </c>
      <c r="BD57" t="s">
        <v>311</v>
      </c>
      <c r="BE57">
        <v>1726.83</v>
      </c>
      <c r="BF57">
        <v>110.01</v>
      </c>
      <c r="BG57">
        <v>7816.77</v>
      </c>
      <c r="BH57">
        <v>2334.71</v>
      </c>
      <c r="BI57">
        <v>36.67</v>
      </c>
      <c r="BJ57">
        <v>19046.21</v>
      </c>
      <c r="BK57">
        <v>1272.54</v>
      </c>
      <c r="BL57">
        <v>962.29</v>
      </c>
      <c r="BM57">
        <v>2870970</v>
      </c>
      <c r="BN57">
        <v>9271.19</v>
      </c>
      <c r="BO57">
        <v>2.2200000000000002</v>
      </c>
      <c r="BP57">
        <v>337.79</v>
      </c>
      <c r="BQ57">
        <v>20</v>
      </c>
      <c r="BR57">
        <v>6646.18</v>
      </c>
      <c r="BS57">
        <v>42005.27</v>
      </c>
      <c r="BT57">
        <v>1110923</v>
      </c>
      <c r="BU57">
        <v>8348585</v>
      </c>
      <c r="BV57">
        <v>11.11</v>
      </c>
      <c r="BW57">
        <v>3385.62</v>
      </c>
      <c r="BX57">
        <v>3316.06</v>
      </c>
      <c r="BY57">
        <v>962.64</v>
      </c>
      <c r="BZ57">
        <v>3766.46</v>
      </c>
      <c r="CA57">
        <v>46214.95</v>
      </c>
      <c r="CB57">
        <v>249606.39999999999</v>
      </c>
      <c r="CC57">
        <v>1093.42</v>
      </c>
      <c r="CD57">
        <v>3897.25</v>
      </c>
      <c r="CE57">
        <v>1662988</v>
      </c>
      <c r="CF57">
        <v>111998.5</v>
      </c>
      <c r="CG57">
        <v>65.56</v>
      </c>
      <c r="CH57">
        <v>1779350</v>
      </c>
      <c r="CI57">
        <v>2146.5100000000002</v>
      </c>
      <c r="CJ57">
        <v>186.67</v>
      </c>
    </row>
    <row r="58" spans="1:88">
      <c r="A58" t="s">
        <v>212</v>
      </c>
      <c r="B58" t="s">
        <v>213</v>
      </c>
      <c r="D58" s="121">
        <v>44160</v>
      </c>
      <c r="E58" s="122">
        <v>0.69861111111111107</v>
      </c>
      <c r="F58">
        <v>1101</v>
      </c>
      <c r="G58" t="s">
        <v>174</v>
      </c>
      <c r="H58" t="s">
        <v>175</v>
      </c>
      <c r="I58">
        <v>1.46E-2</v>
      </c>
      <c r="J58">
        <v>3.09E-2</v>
      </c>
      <c r="K58">
        <v>0.1207</v>
      </c>
      <c r="L58">
        <v>0.12239999999999999</v>
      </c>
      <c r="M58">
        <v>0.34079999999999999</v>
      </c>
      <c r="N58">
        <v>0.14050000000000001</v>
      </c>
      <c r="O58">
        <v>-0.86309999999999998</v>
      </c>
      <c r="P58">
        <v>3.29</v>
      </c>
      <c r="Q58">
        <v>2.0339999999999998</v>
      </c>
      <c r="R58">
        <v>0.62519999999999998</v>
      </c>
      <c r="S58">
        <v>-0.47660000000000002</v>
      </c>
      <c r="T58">
        <v>0.61170000000000002</v>
      </c>
      <c r="U58">
        <v>-2.097</v>
      </c>
      <c r="V58">
        <v>0.56369999999999998</v>
      </c>
      <c r="W58">
        <v>-2.3E-3</v>
      </c>
      <c r="X58">
        <v>-8.3000000000000001E-3</v>
      </c>
      <c r="Y58">
        <v>-5.1999999999999998E-3</v>
      </c>
      <c r="Z58">
        <v>3.5299999999999998E-2</v>
      </c>
      <c r="AA58">
        <v>1.2200000000000001E-2</v>
      </c>
      <c r="AB58">
        <v>0.2752</v>
      </c>
      <c r="AC58">
        <v>4.4000000000000003E-3</v>
      </c>
      <c r="AD58">
        <v>6.3E-3</v>
      </c>
      <c r="AE58">
        <v>1.1000000000000001E-3</v>
      </c>
      <c r="AF58" t="s">
        <v>309</v>
      </c>
      <c r="AG58">
        <v>11.66</v>
      </c>
      <c r="AH58" t="s">
        <v>310</v>
      </c>
      <c r="AI58">
        <v>7.82</v>
      </c>
      <c r="AJ58">
        <v>12.7</v>
      </c>
      <c r="AK58">
        <v>39.96</v>
      </c>
      <c r="AL58">
        <v>2.86</v>
      </c>
      <c r="AM58">
        <v>26.64</v>
      </c>
      <c r="AN58">
        <v>87.42</v>
      </c>
      <c r="AO58" t="s">
        <v>310</v>
      </c>
      <c r="AP58">
        <v>52.3</v>
      </c>
      <c r="AQ58" t="s">
        <v>310</v>
      </c>
      <c r="AR58" t="s">
        <v>310</v>
      </c>
      <c r="AS58">
        <v>72.680000000000007</v>
      </c>
      <c r="AT58">
        <v>55.22</v>
      </c>
      <c r="AU58" t="s">
        <v>310</v>
      </c>
      <c r="AV58">
        <v>72.069999999999993</v>
      </c>
      <c r="AW58">
        <v>25.71</v>
      </c>
      <c r="AX58">
        <v>22.82</v>
      </c>
      <c r="AY58">
        <v>14.05</v>
      </c>
      <c r="AZ58">
        <v>3.34</v>
      </c>
      <c r="BA58">
        <v>22.54</v>
      </c>
      <c r="BB58">
        <v>29.8</v>
      </c>
      <c r="BC58">
        <v>62.6</v>
      </c>
      <c r="BD58" t="s">
        <v>311</v>
      </c>
      <c r="BE58">
        <v>1522.36</v>
      </c>
      <c r="BF58">
        <v>41.11</v>
      </c>
      <c r="BG58">
        <v>7581.1</v>
      </c>
      <c r="BH58">
        <v>2340.2600000000002</v>
      </c>
      <c r="BI58">
        <v>26.67</v>
      </c>
      <c r="BJ58">
        <v>20742.939999999999</v>
      </c>
      <c r="BK58">
        <v>1085.67</v>
      </c>
      <c r="BL58">
        <v>954.51</v>
      </c>
      <c r="BM58">
        <v>2853499</v>
      </c>
      <c r="BN58">
        <v>9103.2900000000009</v>
      </c>
      <c r="BO58">
        <v>1.1100000000000001</v>
      </c>
      <c r="BP58">
        <v>367.8</v>
      </c>
      <c r="BQ58">
        <v>5.56</v>
      </c>
      <c r="BR58">
        <v>6786.27</v>
      </c>
      <c r="BS58">
        <v>41415.79</v>
      </c>
      <c r="BT58">
        <v>1097514</v>
      </c>
      <c r="BU58">
        <v>9229211</v>
      </c>
      <c r="BV58">
        <v>4.07</v>
      </c>
      <c r="BW58">
        <v>2951.82</v>
      </c>
      <c r="BX58">
        <v>3230.48</v>
      </c>
      <c r="BY58">
        <v>933.38</v>
      </c>
      <c r="BZ58">
        <v>3700.89</v>
      </c>
      <c r="CA58">
        <v>45837.39</v>
      </c>
      <c r="CB58">
        <v>277272.59999999998</v>
      </c>
      <c r="CC58">
        <v>1154.54</v>
      </c>
      <c r="CD58">
        <v>2157.9699999999998</v>
      </c>
      <c r="CE58">
        <v>1826535</v>
      </c>
      <c r="CF58">
        <v>124111.5</v>
      </c>
      <c r="CG58">
        <v>76.67</v>
      </c>
      <c r="CH58">
        <v>1955417</v>
      </c>
      <c r="CI58">
        <v>1963.88</v>
      </c>
      <c r="CJ58">
        <v>174.08</v>
      </c>
    </row>
    <row r="59" spans="1:88">
      <c r="A59" t="s">
        <v>202</v>
      </c>
      <c r="B59" t="s">
        <v>203</v>
      </c>
      <c r="C59" t="s">
        <v>204</v>
      </c>
      <c r="D59" s="121">
        <v>44160</v>
      </c>
      <c r="E59" s="122">
        <v>0.6791666666666667</v>
      </c>
      <c r="F59">
        <v>3109</v>
      </c>
      <c r="G59" t="s">
        <v>174</v>
      </c>
      <c r="H59" t="s">
        <v>175</v>
      </c>
      <c r="I59">
        <v>50.15</v>
      </c>
      <c r="J59">
        <v>614.79999999999995</v>
      </c>
      <c r="K59">
        <v>623.70000000000005</v>
      </c>
      <c r="L59">
        <v>637.5</v>
      </c>
      <c r="M59">
        <v>49.04</v>
      </c>
      <c r="N59">
        <v>51.48</v>
      </c>
      <c r="O59">
        <v>475.5</v>
      </c>
      <c r="P59">
        <v>311.7</v>
      </c>
      <c r="Q59">
        <v>308.7</v>
      </c>
      <c r="R59">
        <v>1274</v>
      </c>
      <c r="S59">
        <v>1475</v>
      </c>
      <c r="T59">
        <v>1234</v>
      </c>
      <c r="U59">
        <v>1253</v>
      </c>
      <c r="V59">
        <v>1292</v>
      </c>
      <c r="W59">
        <v>10</v>
      </c>
      <c r="X59">
        <v>10.130000000000001</v>
      </c>
      <c r="Y59">
        <v>10.49</v>
      </c>
      <c r="Z59">
        <v>54.47</v>
      </c>
      <c r="AA59">
        <v>50.35</v>
      </c>
      <c r="AB59">
        <v>9.9659999999999993</v>
      </c>
      <c r="AC59">
        <v>9.7810000000000006</v>
      </c>
      <c r="AD59">
        <v>9.9290000000000003</v>
      </c>
      <c r="AE59">
        <v>9.8659999999999997</v>
      </c>
      <c r="AF59" t="s">
        <v>309</v>
      </c>
      <c r="AG59">
        <v>0.8</v>
      </c>
      <c r="AH59">
        <v>0.82</v>
      </c>
      <c r="AI59">
        <v>0.43</v>
      </c>
      <c r="AJ59">
        <v>0.68</v>
      </c>
      <c r="AK59">
        <v>3.04</v>
      </c>
      <c r="AL59">
        <v>0.73</v>
      </c>
      <c r="AM59">
        <v>7.35</v>
      </c>
      <c r="AN59">
        <v>1.27</v>
      </c>
      <c r="AO59">
        <v>2.72</v>
      </c>
      <c r="AP59">
        <v>2.73</v>
      </c>
      <c r="AQ59">
        <v>24.09</v>
      </c>
      <c r="AR59">
        <v>0.86</v>
      </c>
      <c r="AS59">
        <v>1.58</v>
      </c>
      <c r="AT59">
        <v>0.24</v>
      </c>
      <c r="AU59">
        <v>1.76</v>
      </c>
      <c r="AV59">
        <v>0.32</v>
      </c>
      <c r="AW59">
        <v>0.56999999999999995</v>
      </c>
      <c r="AX59">
        <v>2.3199999999999998</v>
      </c>
      <c r="AY59">
        <v>0.81</v>
      </c>
      <c r="AZ59">
        <v>0.35</v>
      </c>
      <c r="BA59">
        <v>7.0000000000000007E-2</v>
      </c>
      <c r="BB59">
        <v>1.08</v>
      </c>
      <c r="BC59">
        <v>0.5</v>
      </c>
      <c r="BD59" t="s">
        <v>311</v>
      </c>
      <c r="BE59">
        <v>2462713</v>
      </c>
      <c r="BF59">
        <v>68708.649999999994</v>
      </c>
      <c r="BG59">
        <v>17302850</v>
      </c>
      <c r="BH59">
        <v>2639819</v>
      </c>
      <c r="BI59">
        <v>1226.77</v>
      </c>
      <c r="BJ59">
        <v>1870844</v>
      </c>
      <c r="BK59">
        <v>230840.8</v>
      </c>
      <c r="BL59">
        <v>12701.5</v>
      </c>
      <c r="BM59">
        <v>14409450</v>
      </c>
      <c r="BN59">
        <v>3164378</v>
      </c>
      <c r="BO59">
        <v>310.02</v>
      </c>
      <c r="BP59">
        <v>89670.13</v>
      </c>
      <c r="BQ59">
        <v>3193.8</v>
      </c>
      <c r="BR59">
        <v>1437962</v>
      </c>
      <c r="BS59">
        <v>41310.449999999997</v>
      </c>
      <c r="BT59">
        <v>1116109</v>
      </c>
      <c r="BU59">
        <v>9236067</v>
      </c>
      <c r="BV59">
        <v>6873.18</v>
      </c>
      <c r="BW59">
        <v>376033.3</v>
      </c>
      <c r="BX59">
        <v>455298.9</v>
      </c>
      <c r="BY59">
        <v>285966.2</v>
      </c>
      <c r="BZ59">
        <v>3697.56</v>
      </c>
      <c r="CA59">
        <v>46083.63</v>
      </c>
      <c r="CB59">
        <v>272588.5</v>
      </c>
      <c r="CC59">
        <v>2088011</v>
      </c>
      <c r="CD59">
        <v>59329.03</v>
      </c>
      <c r="CE59">
        <v>1822985</v>
      </c>
      <c r="CF59">
        <v>120763.8</v>
      </c>
      <c r="CG59">
        <v>54748.13</v>
      </c>
      <c r="CH59">
        <v>1971136</v>
      </c>
      <c r="CI59">
        <v>330718</v>
      </c>
      <c r="CJ59">
        <v>295091.59999999998</v>
      </c>
    </row>
    <row r="60" spans="1:88">
      <c r="A60" t="s">
        <v>205</v>
      </c>
      <c r="B60" t="s">
        <v>203</v>
      </c>
      <c r="C60" t="s">
        <v>204</v>
      </c>
      <c r="D60" s="121">
        <v>44160</v>
      </c>
      <c r="E60" s="122">
        <v>0.68333333333333324</v>
      </c>
      <c r="F60">
        <v>3109</v>
      </c>
      <c r="G60" t="s">
        <v>174</v>
      </c>
      <c r="H60" t="s">
        <v>175</v>
      </c>
      <c r="I60">
        <v>49.72</v>
      </c>
      <c r="J60">
        <v>631.4</v>
      </c>
      <c r="K60">
        <v>624.29999999999995</v>
      </c>
      <c r="L60">
        <v>642.29999999999995</v>
      </c>
      <c r="M60">
        <v>51.56</v>
      </c>
      <c r="N60">
        <v>51.76</v>
      </c>
      <c r="O60">
        <v>461.8</v>
      </c>
      <c r="P60">
        <v>322.5</v>
      </c>
      <c r="Q60">
        <v>309.60000000000002</v>
      </c>
      <c r="R60">
        <v>1248</v>
      </c>
      <c r="S60">
        <v>1271</v>
      </c>
      <c r="T60">
        <v>1237</v>
      </c>
      <c r="U60">
        <v>1320</v>
      </c>
      <c r="V60">
        <v>1293</v>
      </c>
      <c r="W60">
        <v>10.199999999999999</v>
      </c>
      <c r="X60">
        <v>10.199999999999999</v>
      </c>
      <c r="Y60">
        <v>10.63</v>
      </c>
      <c r="Z60">
        <v>53.86</v>
      </c>
      <c r="AA60">
        <v>50.77</v>
      </c>
      <c r="AB60">
        <v>9.8919999999999995</v>
      </c>
      <c r="AC60">
        <v>9.7319999999999993</v>
      </c>
      <c r="AD60">
        <v>10</v>
      </c>
      <c r="AE60">
        <v>9.9390000000000001</v>
      </c>
      <c r="AF60" t="s">
        <v>309</v>
      </c>
      <c r="AG60">
        <v>1.1499999999999999</v>
      </c>
      <c r="AH60">
        <v>7.26</v>
      </c>
      <c r="AI60">
        <v>0.59</v>
      </c>
      <c r="AJ60">
        <v>0.32</v>
      </c>
      <c r="AK60">
        <v>2.38</v>
      </c>
      <c r="AL60">
        <v>1.05</v>
      </c>
      <c r="AM60">
        <v>6.65</v>
      </c>
      <c r="AN60">
        <v>5.01</v>
      </c>
      <c r="AO60">
        <v>2.61</v>
      </c>
      <c r="AP60">
        <v>3.33</v>
      </c>
      <c r="AQ60">
        <v>13.08</v>
      </c>
      <c r="AR60">
        <v>0.81</v>
      </c>
      <c r="AS60">
        <v>9.26</v>
      </c>
      <c r="AT60">
        <v>0.57999999999999996</v>
      </c>
      <c r="AU60">
        <v>5.89</v>
      </c>
      <c r="AV60">
        <v>0.56999999999999995</v>
      </c>
      <c r="AW60">
        <v>0.61</v>
      </c>
      <c r="AX60">
        <v>1.9</v>
      </c>
      <c r="AY60">
        <v>0.78</v>
      </c>
      <c r="AZ60">
        <v>0.76</v>
      </c>
      <c r="BA60">
        <v>0.71</v>
      </c>
      <c r="BB60">
        <v>0.94</v>
      </c>
      <c r="BC60">
        <v>0.6</v>
      </c>
      <c r="BD60" t="s">
        <v>311</v>
      </c>
      <c r="BE60">
        <v>2419206</v>
      </c>
      <c r="BF60">
        <v>68181.97</v>
      </c>
      <c r="BG60">
        <v>17162200</v>
      </c>
      <c r="BH60">
        <v>2635500</v>
      </c>
      <c r="BI60">
        <v>1247.8699999999999</v>
      </c>
      <c r="BJ60">
        <v>1864005</v>
      </c>
      <c r="BK60">
        <v>223680.1</v>
      </c>
      <c r="BL60">
        <v>12685.9</v>
      </c>
      <c r="BM60">
        <v>14311010</v>
      </c>
      <c r="BN60">
        <v>3098042</v>
      </c>
      <c r="BO60">
        <v>257.79000000000002</v>
      </c>
      <c r="BP60">
        <v>89030.44</v>
      </c>
      <c r="BQ60">
        <v>3250.48</v>
      </c>
      <c r="BR60">
        <v>1425902</v>
      </c>
      <c r="BS60">
        <v>40041.79</v>
      </c>
      <c r="BT60">
        <v>1115188</v>
      </c>
      <c r="BU60">
        <v>9151815</v>
      </c>
      <c r="BV60">
        <v>6780.16</v>
      </c>
      <c r="BW60">
        <v>375145.5</v>
      </c>
      <c r="BX60">
        <v>457167</v>
      </c>
      <c r="BY60">
        <v>282704.40000000002</v>
      </c>
      <c r="BZ60">
        <v>3594.94</v>
      </c>
      <c r="CA60">
        <v>46302.42</v>
      </c>
      <c r="CB60">
        <v>271946.2</v>
      </c>
      <c r="CC60">
        <v>2100151</v>
      </c>
      <c r="CD60">
        <v>59528.46</v>
      </c>
      <c r="CE60">
        <v>1842751</v>
      </c>
      <c r="CF60">
        <v>121071.8</v>
      </c>
      <c r="CG60">
        <v>55060.37</v>
      </c>
      <c r="CH60">
        <v>1974223</v>
      </c>
      <c r="CI60">
        <v>333704.7</v>
      </c>
      <c r="CJ60">
        <v>297751.09999999998</v>
      </c>
    </row>
    <row r="61" spans="1:88">
      <c r="A61" t="s">
        <v>206</v>
      </c>
      <c r="B61" t="s">
        <v>207</v>
      </c>
      <c r="C61" t="s">
        <v>208</v>
      </c>
      <c r="D61" s="121">
        <v>44160</v>
      </c>
      <c r="E61" s="122">
        <v>0.68680555555555556</v>
      </c>
      <c r="F61">
        <v>3110</v>
      </c>
      <c r="G61" t="s">
        <v>174</v>
      </c>
      <c r="H61" t="s">
        <v>175</v>
      </c>
      <c r="I61">
        <v>53.61</v>
      </c>
      <c r="J61">
        <v>653.4</v>
      </c>
      <c r="K61">
        <v>672.8</v>
      </c>
      <c r="L61">
        <v>687.3</v>
      </c>
      <c r="M61">
        <v>50.88</v>
      </c>
      <c r="N61">
        <v>55.3</v>
      </c>
      <c r="O61">
        <v>503.2</v>
      </c>
      <c r="P61">
        <v>330.6</v>
      </c>
      <c r="Q61">
        <v>334.3</v>
      </c>
      <c r="R61">
        <v>1355</v>
      </c>
      <c r="S61">
        <v>1394</v>
      </c>
      <c r="T61">
        <v>1322</v>
      </c>
      <c r="U61">
        <v>1342</v>
      </c>
      <c r="V61">
        <v>1398</v>
      </c>
      <c r="W61">
        <v>10.75</v>
      </c>
      <c r="X61">
        <v>10.97</v>
      </c>
      <c r="Y61">
        <v>11.33</v>
      </c>
      <c r="Z61">
        <v>59.38</v>
      </c>
      <c r="AA61">
        <v>54.31</v>
      </c>
      <c r="AB61">
        <v>10.73</v>
      </c>
      <c r="AC61">
        <v>10.55</v>
      </c>
      <c r="AD61">
        <v>10.72</v>
      </c>
      <c r="AE61">
        <v>10.64</v>
      </c>
      <c r="AF61" t="s">
        <v>309</v>
      </c>
      <c r="AG61">
        <v>1.26</v>
      </c>
      <c r="AH61">
        <v>1.32</v>
      </c>
      <c r="AI61">
        <v>0.83</v>
      </c>
      <c r="AJ61">
        <v>0.66</v>
      </c>
      <c r="AK61">
        <v>4.4800000000000004</v>
      </c>
      <c r="AL61">
        <v>0.74</v>
      </c>
      <c r="AM61">
        <v>8.59</v>
      </c>
      <c r="AN61">
        <v>2.4500000000000002</v>
      </c>
      <c r="AO61">
        <v>2.0099999999999998</v>
      </c>
      <c r="AP61">
        <v>2.88</v>
      </c>
      <c r="AQ61">
        <v>8.23</v>
      </c>
      <c r="AR61">
        <v>0.84</v>
      </c>
      <c r="AS61">
        <v>3.21</v>
      </c>
      <c r="AT61">
        <v>0.53</v>
      </c>
      <c r="AU61">
        <v>1.23</v>
      </c>
      <c r="AV61">
        <v>0.14000000000000001</v>
      </c>
      <c r="AW61">
        <v>0.05</v>
      </c>
      <c r="AX61">
        <v>2.1</v>
      </c>
      <c r="AY61">
        <v>0.56000000000000005</v>
      </c>
      <c r="AZ61">
        <v>0.67</v>
      </c>
      <c r="BA61">
        <v>0.39</v>
      </c>
      <c r="BB61">
        <v>1.2</v>
      </c>
      <c r="BC61">
        <v>1.2</v>
      </c>
      <c r="BD61" t="s">
        <v>311</v>
      </c>
      <c r="BE61">
        <v>2567895</v>
      </c>
      <c r="BF61">
        <v>72786.23</v>
      </c>
      <c r="BG61">
        <v>18206770</v>
      </c>
      <c r="BH61">
        <v>2776366</v>
      </c>
      <c r="BI61">
        <v>1267.8800000000001</v>
      </c>
      <c r="BJ61">
        <v>1959542</v>
      </c>
      <c r="BK61">
        <v>244504</v>
      </c>
      <c r="BL61">
        <v>13379.93</v>
      </c>
      <c r="BM61">
        <v>14998890</v>
      </c>
      <c r="BN61">
        <v>3365355</v>
      </c>
      <c r="BO61">
        <v>292.24</v>
      </c>
      <c r="BP61">
        <v>93696.51</v>
      </c>
      <c r="BQ61">
        <v>3410.51</v>
      </c>
      <c r="BR61">
        <v>1517571</v>
      </c>
      <c r="BS61">
        <v>41181.870000000003</v>
      </c>
      <c r="BT61">
        <v>1114536</v>
      </c>
      <c r="BU61">
        <v>9009680</v>
      </c>
      <c r="BV61">
        <v>7367.5</v>
      </c>
      <c r="BW61">
        <v>397252.1</v>
      </c>
      <c r="BX61">
        <v>479363</v>
      </c>
      <c r="BY61">
        <v>311133.2</v>
      </c>
      <c r="BZ61">
        <v>3589.75</v>
      </c>
      <c r="CA61">
        <v>46190.3</v>
      </c>
      <c r="CB61">
        <v>267302.7</v>
      </c>
      <c r="CC61">
        <v>2208545</v>
      </c>
      <c r="CD61">
        <v>62823.35</v>
      </c>
      <c r="CE61">
        <v>1794677</v>
      </c>
      <c r="CF61">
        <v>118131.1</v>
      </c>
      <c r="CG61">
        <v>58150.97</v>
      </c>
      <c r="CH61">
        <v>1949279</v>
      </c>
      <c r="CI61">
        <v>352964.8</v>
      </c>
      <c r="CJ61">
        <v>314599.3</v>
      </c>
    </row>
    <row r="62" spans="1:88">
      <c r="A62" t="s">
        <v>209</v>
      </c>
      <c r="B62" t="s">
        <v>207</v>
      </c>
      <c r="C62" t="s">
        <v>208</v>
      </c>
      <c r="D62" s="121">
        <v>44160</v>
      </c>
      <c r="E62" s="122">
        <v>0.69097222222222221</v>
      </c>
      <c r="F62">
        <v>3110</v>
      </c>
      <c r="G62" t="s">
        <v>174</v>
      </c>
      <c r="H62" t="s">
        <v>175</v>
      </c>
      <c r="I62">
        <v>53.02</v>
      </c>
      <c r="J62">
        <v>659.8</v>
      </c>
      <c r="K62">
        <v>664.4</v>
      </c>
      <c r="L62">
        <v>678.7</v>
      </c>
      <c r="M62">
        <v>54.97</v>
      </c>
      <c r="N62">
        <v>54.54</v>
      </c>
      <c r="O62">
        <v>500.8</v>
      </c>
      <c r="P62">
        <v>337.3</v>
      </c>
      <c r="Q62">
        <v>330.4</v>
      </c>
      <c r="R62">
        <v>1349</v>
      </c>
      <c r="S62">
        <v>1281</v>
      </c>
      <c r="T62">
        <v>1335</v>
      </c>
      <c r="U62">
        <v>1327</v>
      </c>
      <c r="V62">
        <v>1390</v>
      </c>
      <c r="W62">
        <v>10.86</v>
      </c>
      <c r="X62">
        <v>10.97</v>
      </c>
      <c r="Y62">
        <v>11.3</v>
      </c>
      <c r="Z62">
        <v>58.77</v>
      </c>
      <c r="AA62">
        <v>54.22</v>
      </c>
      <c r="AB62">
        <v>10.69</v>
      </c>
      <c r="AC62">
        <v>10.49</v>
      </c>
      <c r="AD62">
        <v>10.69</v>
      </c>
      <c r="AE62">
        <v>10.58</v>
      </c>
      <c r="AF62" t="s">
        <v>309</v>
      </c>
      <c r="AG62">
        <v>1.39</v>
      </c>
      <c r="AH62">
        <v>2.2200000000000002</v>
      </c>
      <c r="AI62">
        <v>0.88</v>
      </c>
      <c r="AJ62">
        <v>0.61</v>
      </c>
      <c r="AK62">
        <v>5.61</v>
      </c>
      <c r="AL62">
        <v>1.27</v>
      </c>
      <c r="AM62">
        <v>8.06</v>
      </c>
      <c r="AN62">
        <v>2.36</v>
      </c>
      <c r="AO62">
        <v>2.17</v>
      </c>
      <c r="AP62">
        <v>3.63</v>
      </c>
      <c r="AQ62">
        <v>8.4499999999999993</v>
      </c>
      <c r="AR62">
        <v>0.77</v>
      </c>
      <c r="AS62">
        <v>2.66</v>
      </c>
      <c r="AT62">
        <v>0.04</v>
      </c>
      <c r="AU62">
        <v>0.16</v>
      </c>
      <c r="AV62">
        <v>0.28000000000000003</v>
      </c>
      <c r="AW62">
        <v>0.71</v>
      </c>
      <c r="AX62">
        <v>1.48</v>
      </c>
      <c r="AY62">
        <v>0.16</v>
      </c>
      <c r="AZ62">
        <v>1.02</v>
      </c>
      <c r="BA62">
        <v>1.51</v>
      </c>
      <c r="BB62">
        <v>0.64</v>
      </c>
      <c r="BC62">
        <v>0.98</v>
      </c>
      <c r="BD62" t="s">
        <v>311</v>
      </c>
      <c r="BE62">
        <v>2571131</v>
      </c>
      <c r="BF62">
        <v>73871.42</v>
      </c>
      <c r="BG62">
        <v>18200880</v>
      </c>
      <c r="BH62">
        <v>2775381</v>
      </c>
      <c r="BI62">
        <v>1375.67</v>
      </c>
      <c r="BJ62">
        <v>1956426</v>
      </c>
      <c r="BK62">
        <v>242073.9</v>
      </c>
      <c r="BL62">
        <v>13705.77</v>
      </c>
      <c r="BM62">
        <v>15039980</v>
      </c>
      <c r="BN62">
        <v>3339106</v>
      </c>
      <c r="BO62">
        <v>270.01</v>
      </c>
      <c r="BP62">
        <v>95803.13</v>
      </c>
      <c r="BQ62">
        <v>3388.29</v>
      </c>
      <c r="BR62">
        <v>1527369</v>
      </c>
      <c r="BS62">
        <v>41393.129999999997</v>
      </c>
      <c r="BT62">
        <v>1110992</v>
      </c>
      <c r="BU62">
        <v>9120958</v>
      </c>
      <c r="BV62">
        <v>7480.53</v>
      </c>
      <c r="BW62">
        <v>401867</v>
      </c>
      <c r="BX62">
        <v>484050.1</v>
      </c>
      <c r="BY62">
        <v>307246.59999999998</v>
      </c>
      <c r="BZ62">
        <v>3735.72</v>
      </c>
      <c r="CA62">
        <v>45952.98</v>
      </c>
      <c r="CB62">
        <v>270238.8</v>
      </c>
      <c r="CC62">
        <v>2228844</v>
      </c>
      <c r="CD62">
        <v>63626.65</v>
      </c>
      <c r="CE62">
        <v>1823349</v>
      </c>
      <c r="CF62">
        <v>120393.8</v>
      </c>
      <c r="CG62">
        <v>58741.17</v>
      </c>
      <c r="CH62">
        <v>1986823</v>
      </c>
      <c r="CI62">
        <v>358946.9</v>
      </c>
      <c r="CJ62">
        <v>318986.8</v>
      </c>
    </row>
    <row r="63" spans="1:88">
      <c r="A63" t="s">
        <v>261</v>
      </c>
      <c r="B63" t="s">
        <v>207</v>
      </c>
      <c r="C63" t="s">
        <v>208</v>
      </c>
      <c r="D63" s="121">
        <v>44160</v>
      </c>
      <c r="E63" s="122">
        <v>0.79236111111111107</v>
      </c>
      <c r="F63">
        <v>3110</v>
      </c>
      <c r="G63" t="s">
        <v>174</v>
      </c>
      <c r="H63" t="s">
        <v>175</v>
      </c>
      <c r="I63">
        <v>54.47</v>
      </c>
      <c r="J63">
        <v>650.9</v>
      </c>
      <c r="K63">
        <v>669.4</v>
      </c>
      <c r="L63">
        <v>686.4</v>
      </c>
      <c r="M63">
        <v>54.82</v>
      </c>
      <c r="N63">
        <v>55.4</v>
      </c>
      <c r="O63">
        <v>500.7</v>
      </c>
      <c r="P63">
        <v>335.4</v>
      </c>
      <c r="Q63">
        <v>333.3</v>
      </c>
      <c r="R63">
        <v>1354</v>
      </c>
      <c r="S63">
        <v>1456</v>
      </c>
      <c r="T63">
        <v>1334</v>
      </c>
      <c r="U63">
        <v>1383</v>
      </c>
      <c r="V63">
        <v>1386</v>
      </c>
      <c r="W63">
        <v>10.59</v>
      </c>
      <c r="X63">
        <v>11</v>
      </c>
      <c r="Y63">
        <v>11.4</v>
      </c>
      <c r="Z63">
        <v>59.08</v>
      </c>
      <c r="AA63">
        <v>54.18</v>
      </c>
      <c r="AB63">
        <v>10.050000000000001</v>
      </c>
      <c r="AC63">
        <v>10.47</v>
      </c>
      <c r="AD63">
        <v>10.6</v>
      </c>
      <c r="AE63">
        <v>10.57</v>
      </c>
      <c r="AF63" t="s">
        <v>309</v>
      </c>
      <c r="AG63">
        <v>0.97</v>
      </c>
      <c r="AH63">
        <v>1.45</v>
      </c>
      <c r="AI63">
        <v>0.38</v>
      </c>
      <c r="AJ63">
        <v>0.84</v>
      </c>
      <c r="AK63">
        <v>3.59</v>
      </c>
      <c r="AL63">
        <v>0.76</v>
      </c>
      <c r="AM63">
        <v>10.039999999999999</v>
      </c>
      <c r="AN63">
        <v>2.2000000000000002</v>
      </c>
      <c r="AO63">
        <v>1.89</v>
      </c>
      <c r="AP63">
        <v>4.0199999999999996</v>
      </c>
      <c r="AQ63">
        <v>16.190000000000001</v>
      </c>
      <c r="AR63">
        <v>0.27</v>
      </c>
      <c r="AS63">
        <v>2.35</v>
      </c>
      <c r="AT63">
        <v>0.55000000000000004</v>
      </c>
      <c r="AU63">
        <v>2.2599999999999998</v>
      </c>
      <c r="AV63">
        <v>0.45</v>
      </c>
      <c r="AW63">
        <v>0.67</v>
      </c>
      <c r="AX63">
        <v>1.82</v>
      </c>
      <c r="AY63">
        <v>0.75</v>
      </c>
      <c r="AZ63">
        <v>0.79</v>
      </c>
      <c r="BA63">
        <v>1.21</v>
      </c>
      <c r="BB63">
        <v>0.91</v>
      </c>
      <c r="BC63">
        <v>0.97</v>
      </c>
      <c r="BD63" t="s">
        <v>311</v>
      </c>
      <c r="BE63">
        <v>2418692</v>
      </c>
      <c r="BF63">
        <v>70026.16</v>
      </c>
      <c r="BG63">
        <v>16794570</v>
      </c>
      <c r="BH63">
        <v>2570058</v>
      </c>
      <c r="BI63">
        <v>1317.88</v>
      </c>
      <c r="BJ63">
        <v>1819576</v>
      </c>
      <c r="BK63">
        <v>229834.5</v>
      </c>
      <c r="BL63">
        <v>13100.81</v>
      </c>
      <c r="BM63">
        <v>13869530</v>
      </c>
      <c r="BN63">
        <v>3174835</v>
      </c>
      <c r="BO63">
        <v>294.45999999999998</v>
      </c>
      <c r="BP63">
        <v>87631.38</v>
      </c>
      <c r="BQ63">
        <v>3393.85</v>
      </c>
      <c r="BR63">
        <v>1394334</v>
      </c>
      <c r="BS63">
        <v>39775.760000000002</v>
      </c>
      <c r="BT63">
        <v>1051578</v>
      </c>
      <c r="BU63">
        <v>8351832</v>
      </c>
      <c r="BV63">
        <v>7002.5</v>
      </c>
      <c r="BW63">
        <v>369110.7</v>
      </c>
      <c r="BX63">
        <v>447062.8</v>
      </c>
      <c r="BY63">
        <v>292213</v>
      </c>
      <c r="BZ63">
        <v>3577.9</v>
      </c>
      <c r="CA63">
        <v>43837.25</v>
      </c>
      <c r="CB63">
        <v>250362.9</v>
      </c>
      <c r="CC63">
        <v>2063674</v>
      </c>
      <c r="CD63">
        <v>55532.34</v>
      </c>
      <c r="CE63">
        <v>1692092</v>
      </c>
      <c r="CF63">
        <v>111378.6</v>
      </c>
      <c r="CG63">
        <v>54395.519999999997</v>
      </c>
      <c r="CH63">
        <v>1848549</v>
      </c>
      <c r="CI63">
        <v>330924.3</v>
      </c>
      <c r="CJ63">
        <v>296427.3</v>
      </c>
    </row>
    <row r="64" spans="1:88">
      <c r="A64" t="s">
        <v>307</v>
      </c>
      <c r="B64" t="s">
        <v>207</v>
      </c>
      <c r="C64" t="s">
        <v>208</v>
      </c>
      <c r="D64" s="121">
        <v>44160</v>
      </c>
      <c r="E64" s="122">
        <v>0.89027777777777783</v>
      </c>
      <c r="F64">
        <v>3110</v>
      </c>
      <c r="G64" t="s">
        <v>174</v>
      </c>
      <c r="H64" t="s">
        <v>175</v>
      </c>
      <c r="I64">
        <v>54.51</v>
      </c>
      <c r="J64">
        <v>645.6</v>
      </c>
      <c r="K64">
        <v>674.7</v>
      </c>
      <c r="L64">
        <v>692</v>
      </c>
      <c r="M64">
        <v>52.82</v>
      </c>
      <c r="N64">
        <v>55.55</v>
      </c>
      <c r="O64">
        <v>501</v>
      </c>
      <c r="P64">
        <v>339.7</v>
      </c>
      <c r="Q64">
        <v>334.3</v>
      </c>
      <c r="R64">
        <v>1363</v>
      </c>
      <c r="S64">
        <v>1328</v>
      </c>
      <c r="T64">
        <v>1337</v>
      </c>
      <c r="U64">
        <v>1343</v>
      </c>
      <c r="V64">
        <v>1404</v>
      </c>
      <c r="W64">
        <v>11.11</v>
      </c>
      <c r="X64">
        <v>11.19</v>
      </c>
      <c r="Y64">
        <v>11.59</v>
      </c>
      <c r="Z64">
        <v>59.41</v>
      </c>
      <c r="AA64">
        <v>55.27</v>
      </c>
      <c r="AB64">
        <v>10.220000000000001</v>
      </c>
      <c r="AC64">
        <v>10.73</v>
      </c>
      <c r="AD64">
        <v>10.78</v>
      </c>
      <c r="AE64">
        <v>10.7</v>
      </c>
      <c r="AF64" t="s">
        <v>309</v>
      </c>
      <c r="AG64">
        <v>0.63</v>
      </c>
      <c r="AH64">
        <v>1.02</v>
      </c>
      <c r="AI64">
        <v>0.92</v>
      </c>
      <c r="AJ64">
        <v>0.67</v>
      </c>
      <c r="AK64">
        <v>2.0699999999999998</v>
      </c>
      <c r="AL64">
        <v>0.64</v>
      </c>
      <c r="AM64">
        <v>7.78</v>
      </c>
      <c r="AN64">
        <v>1.81</v>
      </c>
      <c r="AO64">
        <v>3.16</v>
      </c>
      <c r="AP64">
        <v>2.83</v>
      </c>
      <c r="AQ64">
        <v>7.18</v>
      </c>
      <c r="AR64">
        <v>0.64</v>
      </c>
      <c r="AS64">
        <v>0.64</v>
      </c>
      <c r="AT64">
        <v>0.15</v>
      </c>
      <c r="AU64">
        <v>0.78</v>
      </c>
      <c r="AV64">
        <v>0.6</v>
      </c>
      <c r="AW64">
        <v>1.07</v>
      </c>
      <c r="AX64">
        <v>1.47</v>
      </c>
      <c r="AY64">
        <v>0.46</v>
      </c>
      <c r="AZ64">
        <v>0.78</v>
      </c>
      <c r="BA64">
        <v>0.97</v>
      </c>
      <c r="BB64">
        <v>0.65</v>
      </c>
      <c r="BC64">
        <v>0.67</v>
      </c>
      <c r="BD64" t="s">
        <v>311</v>
      </c>
      <c r="BE64">
        <v>2186888</v>
      </c>
      <c r="BF64">
        <v>63713</v>
      </c>
      <c r="BG64">
        <v>15290850</v>
      </c>
      <c r="BH64">
        <v>2340678</v>
      </c>
      <c r="BI64">
        <v>1165.6500000000001</v>
      </c>
      <c r="BJ64">
        <v>1648334</v>
      </c>
      <c r="BK64">
        <v>225136.2</v>
      </c>
      <c r="BL64">
        <v>12162.15</v>
      </c>
      <c r="BM64">
        <v>12559940</v>
      </c>
      <c r="BN64">
        <v>3134338</v>
      </c>
      <c r="BO64">
        <v>246.68</v>
      </c>
      <c r="BP64">
        <v>79329.72</v>
      </c>
      <c r="BQ64">
        <v>3022.65</v>
      </c>
      <c r="BR64">
        <v>1276350</v>
      </c>
      <c r="BS64">
        <v>36486.410000000003</v>
      </c>
      <c r="BT64">
        <v>1033190</v>
      </c>
      <c r="BU64">
        <v>7545205</v>
      </c>
      <c r="BV64">
        <v>6744.6</v>
      </c>
      <c r="BW64">
        <v>339108.5</v>
      </c>
      <c r="BX64">
        <v>410728.8</v>
      </c>
      <c r="BY64">
        <v>288847.2</v>
      </c>
      <c r="BZ64">
        <v>3374.14</v>
      </c>
      <c r="CA64">
        <v>43849.279999999999</v>
      </c>
      <c r="CB64">
        <v>228512.6</v>
      </c>
      <c r="CC64">
        <v>1921365</v>
      </c>
      <c r="CD64">
        <v>51864.75</v>
      </c>
      <c r="CE64">
        <v>1554053</v>
      </c>
      <c r="CF64">
        <v>103433.9</v>
      </c>
      <c r="CG64">
        <v>51212.14</v>
      </c>
      <c r="CH64">
        <v>1719882</v>
      </c>
      <c r="CI64">
        <v>313060.90000000002</v>
      </c>
      <c r="CJ64">
        <v>279167.3</v>
      </c>
    </row>
    <row r="65" spans="1:88">
      <c r="A65" t="s">
        <v>198</v>
      </c>
      <c r="B65" t="s">
        <v>199</v>
      </c>
      <c r="C65" t="s">
        <v>200</v>
      </c>
      <c r="D65" s="121">
        <v>44160</v>
      </c>
      <c r="E65" s="122">
        <v>0.67222222222222217</v>
      </c>
      <c r="F65">
        <v>3108</v>
      </c>
      <c r="G65" t="s">
        <v>174</v>
      </c>
      <c r="H65" t="s">
        <v>175</v>
      </c>
      <c r="I65">
        <v>1.7030000000000001</v>
      </c>
      <c r="J65">
        <v>755.5</v>
      </c>
      <c r="K65">
        <v>757.3</v>
      </c>
      <c r="L65">
        <v>770.6</v>
      </c>
      <c r="M65">
        <v>14.73</v>
      </c>
      <c r="N65">
        <v>14.75</v>
      </c>
      <c r="O65">
        <v>0.24660000000000001</v>
      </c>
      <c r="P65">
        <v>194.7</v>
      </c>
      <c r="Q65">
        <v>197</v>
      </c>
      <c r="R65">
        <v>2964</v>
      </c>
      <c r="S65">
        <v>2147</v>
      </c>
      <c r="T65">
        <v>2858</v>
      </c>
      <c r="U65">
        <v>2457</v>
      </c>
      <c r="V65">
        <v>2934</v>
      </c>
      <c r="W65">
        <v>3.6440000000000001</v>
      </c>
      <c r="X65">
        <v>3.6480000000000001</v>
      </c>
      <c r="Y65">
        <v>3.8650000000000002</v>
      </c>
      <c r="Z65">
        <v>11.06</v>
      </c>
      <c r="AA65">
        <v>32.03</v>
      </c>
      <c r="AB65">
        <v>11.26</v>
      </c>
      <c r="AC65">
        <v>50.45</v>
      </c>
      <c r="AD65">
        <v>2.5000000000000001E-3</v>
      </c>
      <c r="AE65">
        <v>2.5000000000000001E-3</v>
      </c>
      <c r="AF65" t="s">
        <v>309</v>
      </c>
      <c r="AG65">
        <v>1.66</v>
      </c>
      <c r="AH65">
        <v>1.83</v>
      </c>
      <c r="AI65">
        <v>0.83</v>
      </c>
      <c r="AJ65">
        <v>0.54</v>
      </c>
      <c r="AK65">
        <v>6.33</v>
      </c>
      <c r="AL65">
        <v>1.23</v>
      </c>
      <c r="AM65">
        <v>59.85</v>
      </c>
      <c r="AN65">
        <v>1.1299999999999999</v>
      </c>
      <c r="AO65">
        <v>5.03</v>
      </c>
      <c r="AP65">
        <v>3.94</v>
      </c>
      <c r="AQ65">
        <v>4.03</v>
      </c>
      <c r="AR65">
        <v>0.39</v>
      </c>
      <c r="AS65">
        <v>4.0999999999999996</v>
      </c>
      <c r="AT65">
        <v>0.62</v>
      </c>
      <c r="AU65">
        <v>1.63</v>
      </c>
      <c r="AV65">
        <v>0.28999999999999998</v>
      </c>
      <c r="AW65">
        <v>0.69</v>
      </c>
      <c r="AX65">
        <v>0.83</v>
      </c>
      <c r="AY65">
        <v>0.17</v>
      </c>
      <c r="AZ65">
        <v>0.73</v>
      </c>
      <c r="BA65">
        <v>0.26</v>
      </c>
      <c r="BB65">
        <v>27.91</v>
      </c>
      <c r="BC65">
        <v>16.78</v>
      </c>
      <c r="BD65" t="s">
        <v>311</v>
      </c>
      <c r="BE65">
        <v>87994.46</v>
      </c>
      <c r="BF65">
        <v>86120.87</v>
      </c>
      <c r="BG65">
        <v>21901900</v>
      </c>
      <c r="BH65">
        <v>3326360</v>
      </c>
      <c r="BI65">
        <v>388.91</v>
      </c>
      <c r="BJ65">
        <v>570660.1</v>
      </c>
      <c r="BK65">
        <v>1672.45</v>
      </c>
      <c r="BL65">
        <v>8410.49</v>
      </c>
      <c r="BM65">
        <v>10636320</v>
      </c>
      <c r="BN65">
        <v>7558161</v>
      </c>
      <c r="BO65">
        <v>460.02</v>
      </c>
      <c r="BP65">
        <v>216077.7</v>
      </c>
      <c r="BQ65">
        <v>6380.52</v>
      </c>
      <c r="BR65">
        <v>3396974</v>
      </c>
      <c r="BS65">
        <v>42145.3</v>
      </c>
      <c r="BT65">
        <v>1146181</v>
      </c>
      <c r="BU65">
        <v>9628850</v>
      </c>
      <c r="BV65">
        <v>2558.0300000000002</v>
      </c>
      <c r="BW65">
        <v>143384.70000000001</v>
      </c>
      <c r="BX65">
        <v>177177.5</v>
      </c>
      <c r="BY65">
        <v>60301.07</v>
      </c>
      <c r="BZ65">
        <v>3641.25</v>
      </c>
      <c r="CA65">
        <v>47127.86</v>
      </c>
      <c r="CB65">
        <v>284366.59999999998</v>
      </c>
      <c r="CC65">
        <v>1385950</v>
      </c>
      <c r="CD65">
        <v>67965.55</v>
      </c>
      <c r="CE65">
        <v>1850024</v>
      </c>
      <c r="CF65">
        <v>124703.6</v>
      </c>
      <c r="CG65">
        <v>286358.2</v>
      </c>
      <c r="CH65">
        <v>1998048</v>
      </c>
      <c r="CI65">
        <v>1879.42</v>
      </c>
      <c r="CJ65">
        <v>220</v>
      </c>
    </row>
    <row r="66" spans="1:88">
      <c r="A66" t="s">
        <v>201</v>
      </c>
      <c r="B66" t="s">
        <v>199</v>
      </c>
      <c r="C66" t="s">
        <v>200</v>
      </c>
      <c r="D66" s="121">
        <v>44160</v>
      </c>
      <c r="E66" s="122">
        <v>0.67569444444444438</v>
      </c>
      <c r="F66">
        <v>3108</v>
      </c>
      <c r="G66" t="s">
        <v>174</v>
      </c>
      <c r="H66" t="s">
        <v>175</v>
      </c>
      <c r="I66">
        <v>1.724</v>
      </c>
      <c r="J66">
        <v>750.6</v>
      </c>
      <c r="K66">
        <v>766.4</v>
      </c>
      <c r="L66">
        <v>776.5</v>
      </c>
      <c r="M66">
        <v>15.35</v>
      </c>
      <c r="N66">
        <v>14.76</v>
      </c>
      <c r="O66">
        <v>0.1056</v>
      </c>
      <c r="P66">
        <v>196.2</v>
      </c>
      <c r="Q66">
        <v>196.1</v>
      </c>
      <c r="R66">
        <v>2976</v>
      </c>
      <c r="S66">
        <v>1892</v>
      </c>
      <c r="T66">
        <v>2880</v>
      </c>
      <c r="U66">
        <v>2429</v>
      </c>
      <c r="V66">
        <v>2956</v>
      </c>
      <c r="W66">
        <v>3.641</v>
      </c>
      <c r="X66">
        <v>3.6709999999999998</v>
      </c>
      <c r="Y66">
        <v>3.9089999999999998</v>
      </c>
      <c r="Z66">
        <v>11.19</v>
      </c>
      <c r="AA66">
        <v>32.56</v>
      </c>
      <c r="AB66">
        <v>11.49</v>
      </c>
      <c r="AC66">
        <v>50.77</v>
      </c>
      <c r="AD66">
        <v>1.6999999999999999E-3</v>
      </c>
      <c r="AE66">
        <v>2.9999999999999997E-4</v>
      </c>
      <c r="AF66" t="s">
        <v>309</v>
      </c>
      <c r="AG66">
        <v>0.44</v>
      </c>
      <c r="AH66">
        <v>1.45</v>
      </c>
      <c r="AI66">
        <v>0.49</v>
      </c>
      <c r="AJ66">
        <v>0.72</v>
      </c>
      <c r="AK66">
        <v>19.39</v>
      </c>
      <c r="AL66">
        <v>0.56999999999999995</v>
      </c>
      <c r="AM66" t="s">
        <v>310</v>
      </c>
      <c r="AN66">
        <v>2.27</v>
      </c>
      <c r="AO66">
        <v>4.95</v>
      </c>
      <c r="AP66">
        <v>3.1</v>
      </c>
      <c r="AQ66">
        <v>5.36</v>
      </c>
      <c r="AR66">
        <v>0.76</v>
      </c>
      <c r="AS66">
        <v>4.62</v>
      </c>
      <c r="AT66">
        <v>1.0900000000000001</v>
      </c>
      <c r="AU66">
        <v>2.54</v>
      </c>
      <c r="AV66">
        <v>1.25</v>
      </c>
      <c r="AW66">
        <v>0.69</v>
      </c>
      <c r="AX66">
        <v>1.21</v>
      </c>
      <c r="AY66">
        <v>0.81</v>
      </c>
      <c r="AZ66">
        <v>0.56999999999999995</v>
      </c>
      <c r="BA66">
        <v>0.97</v>
      </c>
      <c r="BB66">
        <v>79.87</v>
      </c>
      <c r="BC66" t="s">
        <v>310</v>
      </c>
      <c r="BD66" t="s">
        <v>311</v>
      </c>
      <c r="BE66">
        <v>88447.91</v>
      </c>
      <c r="BF66">
        <v>85130.72</v>
      </c>
      <c r="BG66">
        <v>22003780</v>
      </c>
      <c r="BH66">
        <v>3327054</v>
      </c>
      <c r="BI66">
        <v>402.24</v>
      </c>
      <c r="BJ66">
        <v>566616.1</v>
      </c>
      <c r="BK66">
        <v>1606.95</v>
      </c>
      <c r="BL66">
        <v>8428.2999999999993</v>
      </c>
      <c r="BM66">
        <v>10520810</v>
      </c>
      <c r="BN66">
        <v>7540133</v>
      </c>
      <c r="BO66">
        <v>403.35</v>
      </c>
      <c r="BP66">
        <v>216103.4</v>
      </c>
      <c r="BQ66">
        <v>6273.79</v>
      </c>
      <c r="BR66">
        <v>3396729</v>
      </c>
      <c r="BS66">
        <v>41930.29</v>
      </c>
      <c r="BT66">
        <v>1139620</v>
      </c>
      <c r="BU66">
        <v>9558353</v>
      </c>
      <c r="BV66">
        <v>2543.58</v>
      </c>
      <c r="BW66">
        <v>143213.1</v>
      </c>
      <c r="BX66">
        <v>177872</v>
      </c>
      <c r="BY66">
        <v>60688.43</v>
      </c>
      <c r="BZ66">
        <v>3684.59</v>
      </c>
      <c r="CA66">
        <v>47055.46</v>
      </c>
      <c r="CB66">
        <v>281547.7</v>
      </c>
      <c r="CC66">
        <v>1394912</v>
      </c>
      <c r="CD66">
        <v>69267.31</v>
      </c>
      <c r="CE66">
        <v>1848359</v>
      </c>
      <c r="CF66">
        <v>124439.9</v>
      </c>
      <c r="CG66">
        <v>287881.5</v>
      </c>
      <c r="CH66">
        <v>2003146</v>
      </c>
      <c r="CI66">
        <v>1856.45</v>
      </c>
      <c r="CJ66">
        <v>156.30000000000001</v>
      </c>
    </row>
    <row r="67" spans="1:88">
      <c r="A67" t="s">
        <v>238</v>
      </c>
      <c r="B67" t="s">
        <v>199</v>
      </c>
      <c r="C67" t="s">
        <v>200</v>
      </c>
      <c r="D67" s="121">
        <v>44160</v>
      </c>
      <c r="E67" s="122">
        <v>0.74375000000000002</v>
      </c>
      <c r="F67">
        <v>3108</v>
      </c>
      <c r="G67" t="s">
        <v>174</v>
      </c>
      <c r="H67" t="s">
        <v>175</v>
      </c>
      <c r="I67">
        <v>1.722</v>
      </c>
      <c r="J67">
        <v>747.5</v>
      </c>
      <c r="K67">
        <v>768.4</v>
      </c>
      <c r="L67">
        <v>784.9</v>
      </c>
      <c r="M67">
        <v>15.27</v>
      </c>
      <c r="N67">
        <v>15.05</v>
      </c>
      <c r="O67">
        <v>0.2319</v>
      </c>
      <c r="P67">
        <v>197.9</v>
      </c>
      <c r="Q67">
        <v>201.4</v>
      </c>
      <c r="R67">
        <v>2929</v>
      </c>
      <c r="S67">
        <v>1888</v>
      </c>
      <c r="T67">
        <v>2890</v>
      </c>
      <c r="U67">
        <v>2506</v>
      </c>
      <c r="V67">
        <v>2959</v>
      </c>
      <c r="W67">
        <v>3.6190000000000002</v>
      </c>
      <c r="X67">
        <v>3.6749999999999998</v>
      </c>
      <c r="Y67">
        <v>3.883</v>
      </c>
      <c r="Z67">
        <v>11</v>
      </c>
      <c r="AA67">
        <v>31.88</v>
      </c>
      <c r="AB67">
        <v>11.04</v>
      </c>
      <c r="AC67">
        <v>50.34</v>
      </c>
      <c r="AD67">
        <v>-8.0000000000000004E-4</v>
      </c>
      <c r="AE67">
        <v>4.0000000000000002E-4</v>
      </c>
      <c r="AF67" t="s">
        <v>309</v>
      </c>
      <c r="AG67">
        <v>1.37</v>
      </c>
      <c r="AH67">
        <v>0.15</v>
      </c>
      <c r="AI67">
        <v>0.63</v>
      </c>
      <c r="AJ67">
        <v>0.49</v>
      </c>
      <c r="AK67">
        <v>1.69</v>
      </c>
      <c r="AL67">
        <v>0.19</v>
      </c>
      <c r="AM67" t="s">
        <v>310</v>
      </c>
      <c r="AN67">
        <v>2.5299999999999998</v>
      </c>
      <c r="AO67">
        <v>4.9800000000000004</v>
      </c>
      <c r="AP67">
        <v>2.02</v>
      </c>
      <c r="AQ67">
        <v>7.52</v>
      </c>
      <c r="AR67">
        <v>0.48</v>
      </c>
      <c r="AS67">
        <v>1.23</v>
      </c>
      <c r="AT67">
        <v>0.33</v>
      </c>
      <c r="AU67">
        <v>1.05</v>
      </c>
      <c r="AV67">
        <v>0.08</v>
      </c>
      <c r="AW67">
        <v>0.36</v>
      </c>
      <c r="AX67">
        <v>4.03</v>
      </c>
      <c r="AY67">
        <v>0.3</v>
      </c>
      <c r="AZ67">
        <v>0.44</v>
      </c>
      <c r="BA67">
        <v>0.09</v>
      </c>
      <c r="BB67">
        <v>64.89</v>
      </c>
      <c r="BC67" t="s">
        <v>310</v>
      </c>
      <c r="BD67" t="s">
        <v>311</v>
      </c>
      <c r="BE67">
        <v>86407.38</v>
      </c>
      <c r="BF67">
        <v>87037.52</v>
      </c>
      <c r="BG67">
        <v>21579930</v>
      </c>
      <c r="BH67">
        <v>3289922</v>
      </c>
      <c r="BI67">
        <v>411.13</v>
      </c>
      <c r="BJ67">
        <v>564999.5</v>
      </c>
      <c r="BK67">
        <v>1703.55</v>
      </c>
      <c r="BL67">
        <v>8719.57</v>
      </c>
      <c r="BM67">
        <v>10495890</v>
      </c>
      <c r="BN67">
        <v>7548293</v>
      </c>
      <c r="BO67">
        <v>413.36</v>
      </c>
      <c r="BP67">
        <v>212106.4</v>
      </c>
      <c r="BQ67">
        <v>6646.19</v>
      </c>
      <c r="BR67">
        <v>3325840</v>
      </c>
      <c r="BS67">
        <v>43048.28</v>
      </c>
      <c r="BT67">
        <v>1159030</v>
      </c>
      <c r="BU67">
        <v>9349612</v>
      </c>
      <c r="BV67">
        <v>2595.4499999999998</v>
      </c>
      <c r="BW67">
        <v>140239.6</v>
      </c>
      <c r="BX67">
        <v>172834.7</v>
      </c>
      <c r="BY67">
        <v>60456.17</v>
      </c>
      <c r="BZ67">
        <v>3722.01</v>
      </c>
      <c r="CA67">
        <v>47776.69</v>
      </c>
      <c r="CB67">
        <v>275210.2</v>
      </c>
      <c r="CC67">
        <v>1335088</v>
      </c>
      <c r="CD67">
        <v>64498.31</v>
      </c>
      <c r="CE67">
        <v>1789977</v>
      </c>
      <c r="CF67">
        <v>120453.1</v>
      </c>
      <c r="CG67">
        <v>276433.3</v>
      </c>
      <c r="CH67">
        <v>1910282</v>
      </c>
      <c r="CI67">
        <v>1691.25</v>
      </c>
      <c r="CJ67">
        <v>149.63</v>
      </c>
    </row>
    <row r="68" spans="1:88">
      <c r="A68" t="s">
        <v>284</v>
      </c>
      <c r="B68" t="s">
        <v>199</v>
      </c>
      <c r="C68" t="s">
        <v>200</v>
      </c>
      <c r="D68" s="121">
        <v>44160</v>
      </c>
      <c r="E68" s="122">
        <v>0.84097222222222223</v>
      </c>
      <c r="F68">
        <v>3108</v>
      </c>
      <c r="G68" t="s">
        <v>174</v>
      </c>
      <c r="H68" t="s">
        <v>175</v>
      </c>
      <c r="I68">
        <v>1.7070000000000001</v>
      </c>
      <c r="J68">
        <v>735.6</v>
      </c>
      <c r="K68">
        <v>760.1</v>
      </c>
      <c r="L68">
        <v>775.6</v>
      </c>
      <c r="M68">
        <v>14.18</v>
      </c>
      <c r="N68">
        <v>14.8</v>
      </c>
      <c r="O68">
        <v>-3.3500000000000002E-2</v>
      </c>
      <c r="P68">
        <v>194.4</v>
      </c>
      <c r="Q68">
        <v>199.4</v>
      </c>
      <c r="R68">
        <v>2915</v>
      </c>
      <c r="S68">
        <v>2065</v>
      </c>
      <c r="T68">
        <v>2880</v>
      </c>
      <c r="U68">
        <v>2453</v>
      </c>
      <c r="V68">
        <v>2983</v>
      </c>
      <c r="W68">
        <v>3.7170000000000001</v>
      </c>
      <c r="X68">
        <v>3.6850000000000001</v>
      </c>
      <c r="Y68">
        <v>3.9460000000000002</v>
      </c>
      <c r="Z68">
        <v>11.14</v>
      </c>
      <c r="AA68">
        <v>32.4</v>
      </c>
      <c r="AB68">
        <v>11</v>
      </c>
      <c r="AC68">
        <v>51.19</v>
      </c>
      <c r="AD68">
        <v>-2.8E-3</v>
      </c>
      <c r="AE68">
        <v>1E-4</v>
      </c>
      <c r="AF68" t="s">
        <v>309</v>
      </c>
      <c r="AG68">
        <v>1.4</v>
      </c>
      <c r="AH68">
        <v>0.47</v>
      </c>
      <c r="AI68">
        <v>0.57999999999999996</v>
      </c>
      <c r="AJ68">
        <v>0.46</v>
      </c>
      <c r="AK68">
        <v>9.2899999999999991</v>
      </c>
      <c r="AL68">
        <v>0.93</v>
      </c>
      <c r="AM68" t="s">
        <v>310</v>
      </c>
      <c r="AN68">
        <v>2.4900000000000002</v>
      </c>
      <c r="AO68">
        <v>5.4</v>
      </c>
      <c r="AP68">
        <v>3.31</v>
      </c>
      <c r="AQ68">
        <v>8.66</v>
      </c>
      <c r="AR68">
        <v>0.85</v>
      </c>
      <c r="AS68">
        <v>1.23</v>
      </c>
      <c r="AT68">
        <v>0.42</v>
      </c>
      <c r="AU68">
        <v>1.89</v>
      </c>
      <c r="AV68">
        <v>0.75</v>
      </c>
      <c r="AW68">
        <v>1.39</v>
      </c>
      <c r="AX68">
        <v>2.5099999999999998</v>
      </c>
      <c r="AY68">
        <v>0.72</v>
      </c>
      <c r="AZ68">
        <v>0.61</v>
      </c>
      <c r="BA68">
        <v>0.48</v>
      </c>
      <c r="BB68">
        <v>31.83</v>
      </c>
      <c r="BC68" t="s">
        <v>310</v>
      </c>
      <c r="BD68" t="s">
        <v>311</v>
      </c>
      <c r="BE68">
        <v>75871.67</v>
      </c>
      <c r="BF68">
        <v>77280.070000000007</v>
      </c>
      <c r="BG68">
        <v>18911010</v>
      </c>
      <c r="BH68">
        <v>2880184</v>
      </c>
      <c r="BI68">
        <v>345.57</v>
      </c>
      <c r="BJ68">
        <v>492570.2</v>
      </c>
      <c r="BK68">
        <v>1417.92</v>
      </c>
      <c r="BL68">
        <v>7742.32</v>
      </c>
      <c r="BM68">
        <v>9228508</v>
      </c>
      <c r="BN68">
        <v>6790703</v>
      </c>
      <c r="BO68">
        <v>407.8</v>
      </c>
      <c r="BP68">
        <v>187276</v>
      </c>
      <c r="BQ68">
        <v>5870.26</v>
      </c>
      <c r="BR68">
        <v>2970252</v>
      </c>
      <c r="BS68">
        <v>38841.75</v>
      </c>
      <c r="BT68">
        <v>1046526</v>
      </c>
      <c r="BU68">
        <v>8283032</v>
      </c>
      <c r="BV68">
        <v>2405.04</v>
      </c>
      <c r="BW68">
        <v>124571.1</v>
      </c>
      <c r="BX68">
        <v>155564.6</v>
      </c>
      <c r="BY68">
        <v>55374.91</v>
      </c>
      <c r="BZ68">
        <v>3565.67</v>
      </c>
      <c r="CA68">
        <v>43674.79</v>
      </c>
      <c r="CB68">
        <v>246030.2</v>
      </c>
      <c r="CC68">
        <v>1212828</v>
      </c>
      <c r="CD68">
        <v>58594.58</v>
      </c>
      <c r="CE68">
        <v>1631850</v>
      </c>
      <c r="CF68">
        <v>109624.6</v>
      </c>
      <c r="CG68">
        <v>256292.2</v>
      </c>
      <c r="CH68">
        <v>1773382</v>
      </c>
      <c r="CI68">
        <v>1509.37</v>
      </c>
      <c r="CJ68">
        <v>131.47999999999999</v>
      </c>
    </row>
    <row r="69" spans="1:88">
      <c r="A69" t="s">
        <v>178</v>
      </c>
      <c r="B69" t="s">
        <v>179</v>
      </c>
      <c r="D69" s="121">
        <v>44160</v>
      </c>
      <c r="E69" s="122">
        <v>0.63402777777777775</v>
      </c>
      <c r="F69">
        <v>3102</v>
      </c>
      <c r="G69" t="s">
        <v>174</v>
      </c>
      <c r="H69" t="s">
        <v>175</v>
      </c>
      <c r="I69">
        <v>1.0549999999999999</v>
      </c>
      <c r="J69">
        <v>14.11</v>
      </c>
      <c r="K69">
        <v>13.96</v>
      </c>
      <c r="L69">
        <v>14.06</v>
      </c>
      <c r="M69">
        <v>1.2230000000000001</v>
      </c>
      <c r="N69">
        <v>1.2390000000000001</v>
      </c>
      <c r="O69">
        <v>-6.9199999999999998E-2</v>
      </c>
      <c r="P69">
        <v>7.2919999999999998</v>
      </c>
      <c r="Q69">
        <v>6.6289999999999996</v>
      </c>
      <c r="R69">
        <v>29.71</v>
      </c>
      <c r="S69">
        <v>17.38</v>
      </c>
      <c r="T69">
        <v>30.27</v>
      </c>
      <c r="U69">
        <v>29.04</v>
      </c>
      <c r="V69">
        <v>30.31</v>
      </c>
      <c r="W69">
        <v>0.20580000000000001</v>
      </c>
      <c r="X69">
        <v>0.21099999999999999</v>
      </c>
      <c r="Y69">
        <v>0.22839999999999999</v>
      </c>
      <c r="Z69">
        <v>1.222</v>
      </c>
      <c r="AA69">
        <v>1.0329999999999999</v>
      </c>
      <c r="AB69">
        <v>9.2600000000000002E-2</v>
      </c>
      <c r="AC69">
        <v>0.22320000000000001</v>
      </c>
      <c r="AD69">
        <v>0.19520000000000001</v>
      </c>
      <c r="AE69">
        <v>0.20979999999999999</v>
      </c>
      <c r="AF69" t="s">
        <v>309</v>
      </c>
      <c r="AG69">
        <v>1.65</v>
      </c>
      <c r="AH69">
        <v>4.63</v>
      </c>
      <c r="AI69">
        <v>0.67</v>
      </c>
      <c r="AJ69">
        <v>1.77</v>
      </c>
      <c r="AK69">
        <v>77.98</v>
      </c>
      <c r="AL69">
        <v>1.1200000000000001</v>
      </c>
      <c r="AM69" t="s">
        <v>310</v>
      </c>
      <c r="AN69">
        <v>12.41</v>
      </c>
      <c r="AO69" t="s">
        <v>310</v>
      </c>
      <c r="AP69">
        <v>5.82</v>
      </c>
      <c r="AQ69">
        <v>58.63</v>
      </c>
      <c r="AR69">
        <v>2.2400000000000002</v>
      </c>
      <c r="AS69">
        <v>22.93</v>
      </c>
      <c r="AT69">
        <v>0.2</v>
      </c>
      <c r="AU69">
        <v>10.5</v>
      </c>
      <c r="AV69">
        <v>4.3600000000000003</v>
      </c>
      <c r="AW69">
        <v>0.2</v>
      </c>
      <c r="AX69">
        <v>2.02</v>
      </c>
      <c r="AY69">
        <v>1.9</v>
      </c>
      <c r="AZ69">
        <v>5.23</v>
      </c>
      <c r="BA69">
        <v>7.23</v>
      </c>
      <c r="BB69">
        <v>0.84</v>
      </c>
      <c r="BC69">
        <v>2.59</v>
      </c>
      <c r="BD69" t="s">
        <v>311</v>
      </c>
      <c r="BE69">
        <v>51484.3</v>
      </c>
      <c r="BF69">
        <v>1483.47</v>
      </c>
      <c r="BG69">
        <v>382874.4</v>
      </c>
      <c r="BH69">
        <v>58714.36</v>
      </c>
      <c r="BI69">
        <v>44.45</v>
      </c>
      <c r="BJ69">
        <v>59060.12</v>
      </c>
      <c r="BK69">
        <v>1459.03</v>
      </c>
      <c r="BL69">
        <v>1015.63</v>
      </c>
      <c r="BM69">
        <v>2958792</v>
      </c>
      <c r="BN69">
        <v>79698.77</v>
      </c>
      <c r="BO69">
        <v>4.4400000000000004</v>
      </c>
      <c r="BP69">
        <v>2460.3000000000002</v>
      </c>
      <c r="BQ69">
        <v>77.78</v>
      </c>
      <c r="BR69">
        <v>38897.29</v>
      </c>
      <c r="BS69">
        <v>37980.57</v>
      </c>
      <c r="BT69">
        <v>1091017</v>
      </c>
      <c r="BU69">
        <v>9035687</v>
      </c>
      <c r="BV69">
        <v>135.19</v>
      </c>
      <c r="BW69">
        <v>10785.58</v>
      </c>
      <c r="BX69">
        <v>13006.24</v>
      </c>
      <c r="BY69">
        <v>7007.72</v>
      </c>
      <c r="BZ69">
        <v>3318.2</v>
      </c>
      <c r="CA69">
        <v>45238.75</v>
      </c>
      <c r="CB69">
        <v>270468.3</v>
      </c>
      <c r="CC69">
        <v>43090.97</v>
      </c>
      <c r="CD69">
        <v>1065.98</v>
      </c>
      <c r="CE69">
        <v>1805881</v>
      </c>
      <c r="CF69">
        <v>122677.3</v>
      </c>
      <c r="CG69">
        <v>1287.8900000000001</v>
      </c>
      <c r="CH69">
        <v>1960424</v>
      </c>
      <c r="CI69">
        <v>8193.82</v>
      </c>
      <c r="CJ69">
        <v>6381.33</v>
      </c>
    </row>
    <row r="70" spans="1:88">
      <c r="A70" t="s">
        <v>180</v>
      </c>
      <c r="B70" t="s">
        <v>181</v>
      </c>
      <c r="D70" s="121">
        <v>44160</v>
      </c>
      <c r="E70" s="122">
        <v>0.6381944444444444</v>
      </c>
      <c r="F70">
        <v>3103</v>
      </c>
      <c r="G70" t="s">
        <v>174</v>
      </c>
      <c r="H70" t="s">
        <v>175</v>
      </c>
      <c r="I70">
        <v>10.51</v>
      </c>
      <c r="J70">
        <v>124.5</v>
      </c>
      <c r="K70">
        <v>133.1</v>
      </c>
      <c r="L70">
        <v>134.30000000000001</v>
      </c>
      <c r="M70">
        <v>10.9</v>
      </c>
      <c r="N70">
        <v>10.97</v>
      </c>
      <c r="O70">
        <v>8.9860000000000007</v>
      </c>
      <c r="P70">
        <v>62.53</v>
      </c>
      <c r="Q70">
        <v>63.34</v>
      </c>
      <c r="R70">
        <v>262.39999999999998</v>
      </c>
      <c r="S70">
        <v>301.10000000000002</v>
      </c>
      <c r="T70">
        <v>262.3</v>
      </c>
      <c r="U70">
        <v>282.89999999999998</v>
      </c>
      <c r="V70">
        <v>269.3</v>
      </c>
      <c r="W70">
        <v>2.06</v>
      </c>
      <c r="X70">
        <v>2.1040000000000001</v>
      </c>
      <c r="Y70">
        <v>2.2690000000000001</v>
      </c>
      <c r="Z70">
        <v>11.42</v>
      </c>
      <c r="AA70">
        <v>10.5</v>
      </c>
      <c r="AB70">
        <v>0.95630000000000004</v>
      </c>
      <c r="AC70">
        <v>2.069</v>
      </c>
      <c r="AD70">
        <v>2.0499999999999998</v>
      </c>
      <c r="AE70">
        <v>2.1070000000000002</v>
      </c>
      <c r="AF70" t="s">
        <v>309</v>
      </c>
      <c r="AG70">
        <v>1.1299999999999999</v>
      </c>
      <c r="AH70">
        <v>1.38</v>
      </c>
      <c r="AI70">
        <v>2.08</v>
      </c>
      <c r="AJ70">
        <v>2.16</v>
      </c>
      <c r="AK70">
        <v>5.46</v>
      </c>
      <c r="AL70">
        <v>2.16</v>
      </c>
      <c r="AM70">
        <v>20.04</v>
      </c>
      <c r="AN70">
        <v>1.87</v>
      </c>
      <c r="AO70">
        <v>16.78</v>
      </c>
      <c r="AP70">
        <v>4.62</v>
      </c>
      <c r="AQ70">
        <v>14.87</v>
      </c>
      <c r="AR70">
        <v>1.79</v>
      </c>
      <c r="AS70">
        <v>3.18</v>
      </c>
      <c r="AT70">
        <v>2.34</v>
      </c>
      <c r="AU70">
        <v>2.3199999999999998</v>
      </c>
      <c r="AV70">
        <v>3.6</v>
      </c>
      <c r="AW70">
        <v>2.62</v>
      </c>
      <c r="AX70">
        <v>2.5299999999999998</v>
      </c>
      <c r="AY70">
        <v>1.36</v>
      </c>
      <c r="AZ70">
        <v>2.2799999999999998</v>
      </c>
      <c r="BA70">
        <v>0.89</v>
      </c>
      <c r="BB70">
        <v>1.66</v>
      </c>
      <c r="BC70">
        <v>1.86</v>
      </c>
      <c r="BD70" t="s">
        <v>311</v>
      </c>
      <c r="BE70">
        <v>482641.8</v>
      </c>
      <c r="BF70">
        <v>13012.82</v>
      </c>
      <c r="BG70">
        <v>3451840</v>
      </c>
      <c r="BH70">
        <v>520670.3</v>
      </c>
      <c r="BI70">
        <v>267.79000000000002</v>
      </c>
      <c r="BJ70">
        <v>383776.6</v>
      </c>
      <c r="BK70">
        <v>5621.42</v>
      </c>
      <c r="BL70">
        <v>2995.97</v>
      </c>
      <c r="BM70">
        <v>4816917</v>
      </c>
      <c r="BN70">
        <v>626824.80000000005</v>
      </c>
      <c r="BO70">
        <v>60</v>
      </c>
      <c r="BP70">
        <v>18041.66</v>
      </c>
      <c r="BQ70">
        <v>681.15</v>
      </c>
      <c r="BR70">
        <v>284569.5</v>
      </c>
      <c r="BS70">
        <v>38566.230000000003</v>
      </c>
      <c r="BT70">
        <v>1059583</v>
      </c>
      <c r="BU70">
        <v>8630537</v>
      </c>
      <c r="BV70">
        <v>1326</v>
      </c>
      <c r="BW70">
        <v>75367.399999999994</v>
      </c>
      <c r="BX70">
        <v>94535.25</v>
      </c>
      <c r="BY70">
        <v>57418.23</v>
      </c>
      <c r="BZ70">
        <v>3383.4</v>
      </c>
      <c r="CA70">
        <v>43590.47</v>
      </c>
      <c r="CB70">
        <v>259829.7</v>
      </c>
      <c r="CC70">
        <v>415563.2</v>
      </c>
      <c r="CD70">
        <v>5943.54</v>
      </c>
      <c r="CE70">
        <v>1755947</v>
      </c>
      <c r="CF70">
        <v>118531.2</v>
      </c>
      <c r="CG70">
        <v>11194.94</v>
      </c>
      <c r="CH70">
        <v>1932483</v>
      </c>
      <c r="CI70">
        <v>68285.63</v>
      </c>
      <c r="CJ70">
        <v>61888.63</v>
      </c>
    </row>
    <row r="71" spans="1:88">
      <c r="A71" t="s">
        <v>182</v>
      </c>
      <c r="B71" t="s">
        <v>183</v>
      </c>
      <c r="D71" s="121">
        <v>44160</v>
      </c>
      <c r="E71" s="122">
        <v>0.64166666666666672</v>
      </c>
      <c r="F71">
        <v>3104</v>
      </c>
      <c r="G71" t="s">
        <v>174</v>
      </c>
      <c r="H71" t="s">
        <v>175</v>
      </c>
      <c r="I71">
        <v>101.4</v>
      </c>
      <c r="J71">
        <v>1247</v>
      </c>
      <c r="K71">
        <v>1274</v>
      </c>
      <c r="L71">
        <v>1283</v>
      </c>
      <c r="M71">
        <v>102.4</v>
      </c>
      <c r="N71">
        <v>104.1</v>
      </c>
      <c r="O71">
        <v>95.29</v>
      </c>
      <c r="P71">
        <v>627.9</v>
      </c>
      <c r="Q71">
        <v>639.6</v>
      </c>
      <c r="R71">
        <v>2520</v>
      </c>
      <c r="S71">
        <v>2737</v>
      </c>
      <c r="T71">
        <v>2545</v>
      </c>
      <c r="U71">
        <v>2519</v>
      </c>
      <c r="V71">
        <v>2625</v>
      </c>
      <c r="W71">
        <v>20.37</v>
      </c>
      <c r="X71">
        <v>20.81</v>
      </c>
      <c r="Y71">
        <v>21.55</v>
      </c>
      <c r="Z71">
        <v>110.5</v>
      </c>
      <c r="AA71">
        <v>102</v>
      </c>
      <c r="AB71">
        <v>9.5749999999999993</v>
      </c>
      <c r="AC71">
        <v>19.899999999999999</v>
      </c>
      <c r="AD71">
        <v>20.48</v>
      </c>
      <c r="AE71">
        <v>20.46</v>
      </c>
      <c r="AF71" t="s">
        <v>309</v>
      </c>
      <c r="AG71">
        <v>0.88</v>
      </c>
      <c r="AH71">
        <v>1.4</v>
      </c>
      <c r="AI71">
        <v>0.83</v>
      </c>
      <c r="AJ71">
        <v>0.32</v>
      </c>
      <c r="AK71">
        <v>2.46</v>
      </c>
      <c r="AL71">
        <v>0.05</v>
      </c>
      <c r="AM71">
        <v>8.48</v>
      </c>
      <c r="AN71">
        <v>3.69</v>
      </c>
      <c r="AO71">
        <v>1.25</v>
      </c>
      <c r="AP71">
        <v>3.31</v>
      </c>
      <c r="AQ71">
        <v>1.53</v>
      </c>
      <c r="AR71">
        <v>0.23</v>
      </c>
      <c r="AS71">
        <v>3.56</v>
      </c>
      <c r="AT71">
        <v>0.24</v>
      </c>
      <c r="AU71">
        <v>1.47</v>
      </c>
      <c r="AV71">
        <v>0.16</v>
      </c>
      <c r="AW71">
        <v>0.35</v>
      </c>
      <c r="AX71">
        <v>2.4900000000000002</v>
      </c>
      <c r="AY71">
        <v>0.64</v>
      </c>
      <c r="AZ71">
        <v>0.56999999999999995</v>
      </c>
      <c r="BA71">
        <v>0.63</v>
      </c>
      <c r="BB71">
        <v>0.54</v>
      </c>
      <c r="BC71">
        <v>0.44</v>
      </c>
      <c r="BD71" t="s">
        <v>311</v>
      </c>
      <c r="BE71">
        <v>4740046</v>
      </c>
      <c r="BF71">
        <v>130099.8</v>
      </c>
      <c r="BG71">
        <v>33647380</v>
      </c>
      <c r="BH71">
        <v>5056677</v>
      </c>
      <c r="BI71">
        <v>2374.7199999999998</v>
      </c>
      <c r="BJ71">
        <v>3583948</v>
      </c>
      <c r="BK71">
        <v>45077.66</v>
      </c>
      <c r="BL71">
        <v>23117.81</v>
      </c>
      <c r="BM71">
        <v>25578000</v>
      </c>
      <c r="BN71">
        <v>5931717</v>
      </c>
      <c r="BO71">
        <v>536.70000000000005</v>
      </c>
      <c r="BP71">
        <v>175670.7</v>
      </c>
      <c r="BQ71">
        <v>5990.35</v>
      </c>
      <c r="BR71">
        <v>2774529</v>
      </c>
      <c r="BS71">
        <v>38591.449999999997</v>
      </c>
      <c r="BT71">
        <v>1057189</v>
      </c>
      <c r="BU71">
        <v>8790134</v>
      </c>
      <c r="BV71">
        <v>13069.7</v>
      </c>
      <c r="BW71">
        <v>732096.8</v>
      </c>
      <c r="BX71">
        <v>886801.3</v>
      </c>
      <c r="BY71">
        <v>548294.30000000005</v>
      </c>
      <c r="BZ71">
        <v>3307.83</v>
      </c>
      <c r="CA71">
        <v>43370.66</v>
      </c>
      <c r="CB71">
        <v>260977.3</v>
      </c>
      <c r="CC71">
        <v>4047445</v>
      </c>
      <c r="CD71">
        <v>55413.58</v>
      </c>
      <c r="CE71">
        <v>1771427</v>
      </c>
      <c r="CF71">
        <v>117711.9</v>
      </c>
      <c r="CG71">
        <v>108190.1</v>
      </c>
      <c r="CH71">
        <v>1968264</v>
      </c>
      <c r="CI71">
        <v>679188.9</v>
      </c>
      <c r="CJ71">
        <v>610792.30000000005</v>
      </c>
    </row>
    <row r="72" spans="1:88">
      <c r="A72" t="s">
        <v>184</v>
      </c>
      <c r="B72" t="s">
        <v>185</v>
      </c>
      <c r="D72" s="121">
        <v>44160</v>
      </c>
      <c r="E72" s="122">
        <v>0.64583333333333337</v>
      </c>
      <c r="F72">
        <v>3105</v>
      </c>
      <c r="G72" t="s">
        <v>174</v>
      </c>
      <c r="H72" t="s">
        <v>175</v>
      </c>
      <c r="I72">
        <v>509.1</v>
      </c>
      <c r="J72">
        <v>6232</v>
      </c>
      <c r="K72">
        <v>6348</v>
      </c>
      <c r="L72">
        <v>6334</v>
      </c>
      <c r="M72">
        <v>504.9</v>
      </c>
      <c r="N72">
        <v>504.8</v>
      </c>
      <c r="O72">
        <v>495.7</v>
      </c>
      <c r="P72">
        <v>3114</v>
      </c>
      <c r="Q72">
        <v>3148</v>
      </c>
      <c r="R72">
        <v>12460</v>
      </c>
      <c r="S72">
        <v>12290</v>
      </c>
      <c r="T72">
        <v>12540</v>
      </c>
      <c r="U72">
        <v>12520</v>
      </c>
      <c r="V72">
        <v>12630</v>
      </c>
      <c r="W72">
        <v>100.5</v>
      </c>
      <c r="X72">
        <v>101.8</v>
      </c>
      <c r="Y72">
        <v>102.6</v>
      </c>
      <c r="Z72">
        <v>516.5</v>
      </c>
      <c r="AA72">
        <v>496.3</v>
      </c>
      <c r="AB72">
        <v>49.53</v>
      </c>
      <c r="AC72">
        <v>100.5</v>
      </c>
      <c r="AD72">
        <v>103.5</v>
      </c>
      <c r="AE72">
        <v>103.7</v>
      </c>
      <c r="AF72" t="s">
        <v>309</v>
      </c>
      <c r="AG72">
        <v>0.57999999999999996</v>
      </c>
      <c r="AH72">
        <v>1.0900000000000001</v>
      </c>
      <c r="AI72">
        <v>0.21</v>
      </c>
      <c r="AJ72">
        <v>0.6</v>
      </c>
      <c r="AK72">
        <v>1.93</v>
      </c>
      <c r="AL72">
        <v>0.34</v>
      </c>
      <c r="AM72">
        <v>4.24</v>
      </c>
      <c r="AN72">
        <v>1.1599999999999999</v>
      </c>
      <c r="AO72">
        <v>0.24</v>
      </c>
      <c r="AP72">
        <v>1.97</v>
      </c>
      <c r="AQ72">
        <v>6.06</v>
      </c>
      <c r="AR72">
        <v>0.68</v>
      </c>
      <c r="AS72">
        <v>0.9</v>
      </c>
      <c r="AT72">
        <v>0.45</v>
      </c>
      <c r="AU72">
        <v>1.35</v>
      </c>
      <c r="AV72">
        <v>0.13</v>
      </c>
      <c r="AW72">
        <v>0.7</v>
      </c>
      <c r="AX72">
        <v>1.68</v>
      </c>
      <c r="AY72">
        <v>7.0000000000000007E-2</v>
      </c>
      <c r="AZ72">
        <v>0.16</v>
      </c>
      <c r="BA72">
        <v>0.67</v>
      </c>
      <c r="BB72">
        <v>1.56</v>
      </c>
      <c r="BC72">
        <v>1.72</v>
      </c>
      <c r="BD72" t="s">
        <v>311</v>
      </c>
      <c r="BE72">
        <v>25311650</v>
      </c>
      <c r="BF72">
        <v>680151.2</v>
      </c>
      <c r="BG72">
        <v>178316800</v>
      </c>
      <c r="BH72">
        <v>26547360</v>
      </c>
      <c r="BI72">
        <v>12175.45</v>
      </c>
      <c r="BJ72">
        <v>18443040</v>
      </c>
      <c r="BK72">
        <v>253590.2</v>
      </c>
      <c r="BL72">
        <v>116745.3</v>
      </c>
      <c r="BM72">
        <v>122941800</v>
      </c>
      <c r="BN72">
        <v>32640830</v>
      </c>
      <c r="BO72">
        <v>2515.87</v>
      </c>
      <c r="BP72">
        <v>919670.7</v>
      </c>
      <c r="BQ72">
        <v>31086.26</v>
      </c>
      <c r="BR72">
        <v>14186680</v>
      </c>
      <c r="BS72">
        <v>40365.07</v>
      </c>
      <c r="BT72">
        <v>1180339</v>
      </c>
      <c r="BU72">
        <v>9353863</v>
      </c>
      <c r="BV72">
        <v>67455.929999999993</v>
      </c>
      <c r="BW72">
        <v>3798509</v>
      </c>
      <c r="BX72">
        <v>4479693</v>
      </c>
      <c r="BY72">
        <v>2863204</v>
      </c>
      <c r="BZ72">
        <v>3413.04</v>
      </c>
      <c r="CA72">
        <v>46288.44</v>
      </c>
      <c r="CB72">
        <v>269784.90000000002</v>
      </c>
      <c r="CC72">
        <v>20363450</v>
      </c>
      <c r="CD72">
        <v>284394.09999999998</v>
      </c>
      <c r="CE72">
        <v>1770792</v>
      </c>
      <c r="CF72">
        <v>115288.6</v>
      </c>
      <c r="CG72">
        <v>546064.6</v>
      </c>
      <c r="CH72">
        <v>1959169</v>
      </c>
      <c r="CI72">
        <v>3409598</v>
      </c>
      <c r="CJ72">
        <v>3082448</v>
      </c>
    </row>
    <row r="73" spans="1:88">
      <c r="A73" t="s">
        <v>186</v>
      </c>
      <c r="B73" t="s">
        <v>187</v>
      </c>
      <c r="D73" s="121">
        <v>44160</v>
      </c>
      <c r="E73" s="122">
        <v>0.64930555555555558</v>
      </c>
      <c r="F73">
        <v>3106</v>
      </c>
      <c r="G73" t="s">
        <v>174</v>
      </c>
      <c r="H73" t="s">
        <v>175</v>
      </c>
      <c r="I73">
        <v>992.5</v>
      </c>
      <c r="J73">
        <v>12420</v>
      </c>
      <c r="K73">
        <v>12360</v>
      </c>
      <c r="L73">
        <v>12360</v>
      </c>
      <c r="M73">
        <v>994.5</v>
      </c>
      <c r="N73">
        <v>994.4</v>
      </c>
      <c r="O73">
        <v>987.6</v>
      </c>
      <c r="P73">
        <v>6214</v>
      </c>
      <c r="Q73">
        <v>6196</v>
      </c>
      <c r="R73">
        <v>24840</v>
      </c>
      <c r="S73">
        <v>24910</v>
      </c>
      <c r="T73">
        <v>24800</v>
      </c>
      <c r="U73">
        <v>24820</v>
      </c>
      <c r="V73">
        <v>24750</v>
      </c>
      <c r="W73">
        <v>199.3</v>
      </c>
      <c r="X73">
        <v>198.6</v>
      </c>
      <c r="Y73">
        <v>198.1</v>
      </c>
      <c r="Z73">
        <v>988.1</v>
      </c>
      <c r="AA73">
        <v>998.8</v>
      </c>
      <c r="AB73">
        <v>99.6</v>
      </c>
      <c r="AC73">
        <v>199.3</v>
      </c>
      <c r="AD73">
        <v>197.9</v>
      </c>
      <c r="AE73">
        <v>197.6</v>
      </c>
      <c r="AF73" t="s">
        <v>309</v>
      </c>
      <c r="AG73">
        <v>0.54</v>
      </c>
      <c r="AH73">
        <v>1.1299999999999999</v>
      </c>
      <c r="AI73">
        <v>0.44</v>
      </c>
      <c r="AJ73">
        <v>0.61</v>
      </c>
      <c r="AK73">
        <v>1.84</v>
      </c>
      <c r="AL73">
        <v>0.56999999999999995</v>
      </c>
      <c r="AM73">
        <v>3.89</v>
      </c>
      <c r="AN73">
        <v>1.02</v>
      </c>
      <c r="AO73">
        <v>0.57999999999999996</v>
      </c>
      <c r="AP73">
        <v>1.5</v>
      </c>
      <c r="AQ73">
        <v>4.07</v>
      </c>
      <c r="AR73">
        <v>0.61</v>
      </c>
      <c r="AS73">
        <v>0.74</v>
      </c>
      <c r="AT73">
        <v>0.15</v>
      </c>
      <c r="AU73">
        <v>0.41</v>
      </c>
      <c r="AV73">
        <v>0.52</v>
      </c>
      <c r="AW73">
        <v>0.44</v>
      </c>
      <c r="AX73">
        <v>1.9</v>
      </c>
      <c r="AY73">
        <v>0.38</v>
      </c>
      <c r="AZ73">
        <v>0.44</v>
      </c>
      <c r="BA73">
        <v>0.51</v>
      </c>
      <c r="BB73">
        <v>1.06</v>
      </c>
      <c r="BC73">
        <v>0.94</v>
      </c>
      <c r="BD73" t="s">
        <v>311</v>
      </c>
      <c r="BE73">
        <v>51711530</v>
      </c>
      <c r="BF73">
        <v>1375584</v>
      </c>
      <c r="BG73">
        <v>363791100</v>
      </c>
      <c r="BH73">
        <v>54302140</v>
      </c>
      <c r="BI73">
        <v>24323.040000000001</v>
      </c>
      <c r="BJ73">
        <v>38048610</v>
      </c>
      <c r="BK73">
        <v>511279.1</v>
      </c>
      <c r="BL73">
        <v>235612.2</v>
      </c>
      <c r="BM73">
        <v>250746300</v>
      </c>
      <c r="BN73">
        <v>66060960</v>
      </c>
      <c r="BO73">
        <v>5176.67</v>
      </c>
      <c r="BP73">
        <v>1906076</v>
      </c>
      <c r="BQ73">
        <v>62548.59</v>
      </c>
      <c r="BR73">
        <v>29118170</v>
      </c>
      <c r="BS73">
        <v>40969.4</v>
      </c>
      <c r="BT73">
        <v>1198658</v>
      </c>
      <c r="BU73">
        <v>9801551</v>
      </c>
      <c r="BV73">
        <v>135701.9</v>
      </c>
      <c r="BW73">
        <v>7761006</v>
      </c>
      <c r="BX73">
        <v>9062322</v>
      </c>
      <c r="BY73">
        <v>5561113</v>
      </c>
      <c r="BZ73">
        <v>3424.15</v>
      </c>
      <c r="CA73">
        <v>45770.1</v>
      </c>
      <c r="CB73">
        <v>275628.59999999998</v>
      </c>
      <c r="CC73">
        <v>41868350</v>
      </c>
      <c r="CD73">
        <v>591785.1</v>
      </c>
      <c r="CE73">
        <v>1834234</v>
      </c>
      <c r="CF73">
        <v>114533.2</v>
      </c>
      <c r="CG73">
        <v>1121459</v>
      </c>
      <c r="CH73">
        <v>2036518</v>
      </c>
      <c r="CI73">
        <v>6776676</v>
      </c>
      <c r="CJ73">
        <v>6102534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J71"/>
  <sheetViews>
    <sheetView zoomScale="60" zoomScaleNormal="60" workbookViewId="0">
      <selection activeCell="A3" sqref="A3:XFD40"/>
    </sheetView>
  </sheetViews>
  <sheetFormatPr defaultColWidth="8.8984375" defaultRowHeight="15.6"/>
  <cols>
    <col min="1" max="1" width="27.3984375" customWidth="1"/>
    <col min="2" max="2" width="10.8984375" customWidth="1"/>
    <col min="3" max="3" width="11.8984375" customWidth="1"/>
    <col min="6" max="6" width="11.59765625" customWidth="1"/>
    <col min="7" max="7" width="10.8984375" customWidth="1"/>
    <col min="9" max="9" width="10.19921875" customWidth="1"/>
    <col min="10" max="10" width="12.19921875" customWidth="1"/>
    <col min="11" max="12" width="12.69921875" customWidth="1"/>
    <col min="13" max="13" width="11.19921875" customWidth="1"/>
    <col min="14" max="15" width="11.59765625" customWidth="1"/>
    <col min="16" max="16" width="10.8984375" customWidth="1"/>
    <col min="17" max="17" width="11.19921875" customWidth="1"/>
    <col min="18" max="18" width="12.5" customWidth="1"/>
    <col min="19" max="19" width="12.09765625" customWidth="1"/>
    <col min="20" max="20" width="12.5" customWidth="1"/>
    <col min="21" max="21" width="12.09765625" customWidth="1"/>
    <col min="22" max="22" width="12.5" customWidth="1"/>
    <col min="23" max="23" width="10.3984375" customWidth="1"/>
    <col min="24" max="24" width="10.8984375" customWidth="1"/>
    <col min="25" max="25" width="12.69921875" customWidth="1"/>
    <col min="26" max="26" width="12.19921875" customWidth="1"/>
    <col min="27" max="27" width="11.8984375" customWidth="1"/>
    <col min="28" max="28" width="12.69921875" customWidth="1"/>
    <col min="29" max="29" width="13.3984375" customWidth="1"/>
    <col min="30" max="30" width="13.5" customWidth="1"/>
    <col min="31" max="31" width="12.5" customWidth="1"/>
    <col min="32" max="32" width="9.3984375" customWidth="1"/>
    <col min="33" max="33" width="11.5" customWidth="1"/>
    <col min="34" max="34" width="13.5" customWidth="1"/>
    <col min="35" max="36" width="14" customWidth="1"/>
    <col min="37" max="37" width="12.5" customWidth="1"/>
    <col min="38" max="41" width="12.8984375" customWidth="1"/>
    <col min="42" max="42" width="14.59765625" customWidth="1"/>
    <col min="43" max="43" width="14.09765625" customWidth="1"/>
    <col min="44" max="44" width="14.59765625" customWidth="1"/>
    <col min="45" max="45" width="14.09765625" customWidth="1"/>
    <col min="46" max="46" width="14.59765625" customWidth="1"/>
    <col min="47" max="47" width="12.5" customWidth="1"/>
    <col min="48" max="48" width="12.8984375" customWidth="1"/>
    <col min="49" max="50" width="14.69921875" customWidth="1"/>
    <col min="51" max="51" width="14" customWidth="1"/>
    <col min="52" max="52" width="15.19921875" customWidth="1"/>
    <col min="53" max="53" width="15.8984375" customWidth="1"/>
    <col min="54" max="54" width="16" customWidth="1"/>
    <col min="55" max="55" width="15" customWidth="1"/>
    <col min="56" max="56" width="10.59765625" customWidth="1"/>
    <col min="57" max="57" width="12.69921875" customWidth="1"/>
    <col min="58" max="58" width="14.69921875" customWidth="1"/>
    <col min="59" max="60" width="15.19921875" customWidth="1"/>
    <col min="61" max="61" width="13.3984375" customWidth="1"/>
    <col min="62" max="63" width="14.09765625" customWidth="1"/>
    <col min="64" max="64" width="13.3984375" customWidth="1"/>
    <col min="65" max="65" width="13.69921875" customWidth="1"/>
    <col min="66" max="66" width="15" customWidth="1"/>
    <col min="67" max="67" width="14.59765625" customWidth="1"/>
    <col min="68" max="68" width="15" customWidth="1"/>
    <col min="69" max="69" width="14.59765625" customWidth="1"/>
    <col min="70" max="70" width="15" customWidth="1"/>
    <col min="71" max="71" width="12.09765625" customWidth="1"/>
    <col min="72" max="74" width="12.5" customWidth="1"/>
    <col min="75" max="75" width="13.3984375" customWidth="1"/>
    <col min="76" max="76" width="15.19921875" customWidth="1"/>
    <col min="77" max="77" width="14.69921875" customWidth="1"/>
    <col min="78" max="78" width="12.19921875" customWidth="1"/>
    <col min="79" max="80" width="12.69921875" customWidth="1"/>
    <col min="81" max="81" width="14.3984375" customWidth="1"/>
    <col min="82" max="82" width="15.19921875" customWidth="1"/>
    <col min="83" max="83" width="11.8984375" customWidth="1"/>
    <col min="84" max="84" width="13.09765625" customWidth="1"/>
    <col min="85" max="85" width="15.8984375" customWidth="1"/>
    <col min="86" max="86" width="13.09765625" customWidth="1"/>
    <col min="87" max="87" width="16" customWidth="1"/>
    <col min="88" max="88" width="15" customWidth="1"/>
  </cols>
  <sheetData>
    <row r="2" spans="1:88">
      <c r="A2" t="s">
        <v>166</v>
      </c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  <c r="S2" t="s">
        <v>322</v>
      </c>
      <c r="T2" t="s">
        <v>323</v>
      </c>
      <c r="U2" t="s">
        <v>324</v>
      </c>
      <c r="V2" t="s">
        <v>325</v>
      </c>
      <c r="W2" t="s">
        <v>326</v>
      </c>
      <c r="X2" t="s">
        <v>327</v>
      </c>
      <c r="Y2" t="s">
        <v>328</v>
      </c>
      <c r="Z2" t="s">
        <v>329</v>
      </c>
      <c r="AA2" t="s">
        <v>330</v>
      </c>
      <c r="AB2" t="s">
        <v>331</v>
      </c>
      <c r="AC2" t="s">
        <v>332</v>
      </c>
      <c r="AD2" t="s">
        <v>333</v>
      </c>
      <c r="AE2" t="s">
        <v>334</v>
      </c>
      <c r="AF2" t="s">
        <v>535</v>
      </c>
      <c r="AG2" t="s">
        <v>536</v>
      </c>
      <c r="AH2" t="s">
        <v>537</v>
      </c>
      <c r="AI2" t="s">
        <v>538</v>
      </c>
      <c r="AJ2" t="s">
        <v>539</v>
      </c>
      <c r="AK2" t="s">
        <v>540</v>
      </c>
      <c r="AL2" t="s">
        <v>541</v>
      </c>
      <c r="AM2" t="s">
        <v>542</v>
      </c>
      <c r="AN2" t="s">
        <v>543</v>
      </c>
      <c r="AO2" t="s">
        <v>544</v>
      </c>
      <c r="AP2" t="s">
        <v>545</v>
      </c>
      <c r="AQ2" t="s">
        <v>546</v>
      </c>
      <c r="AR2" t="s">
        <v>547</v>
      </c>
      <c r="AS2" t="s">
        <v>548</v>
      </c>
      <c r="AT2" t="s">
        <v>549</v>
      </c>
      <c r="AU2" t="s">
        <v>550</v>
      </c>
      <c r="AV2" t="s">
        <v>551</v>
      </c>
      <c r="AW2" t="s">
        <v>552</v>
      </c>
      <c r="AX2" t="s">
        <v>553</v>
      </c>
      <c r="AY2" t="s">
        <v>554</v>
      </c>
      <c r="AZ2" t="s">
        <v>555</v>
      </c>
      <c r="BA2" t="s">
        <v>556</v>
      </c>
      <c r="BB2" t="s">
        <v>557</v>
      </c>
      <c r="BC2" t="s">
        <v>558</v>
      </c>
      <c r="BD2" t="s">
        <v>559</v>
      </c>
      <c r="BE2" t="s">
        <v>560</v>
      </c>
      <c r="BF2" t="s">
        <v>561</v>
      </c>
      <c r="BG2" t="s">
        <v>562</v>
      </c>
      <c r="BH2" t="s">
        <v>563</v>
      </c>
      <c r="BI2" t="s">
        <v>564</v>
      </c>
      <c r="BJ2" t="s">
        <v>565</v>
      </c>
      <c r="BK2" t="s">
        <v>566</v>
      </c>
      <c r="BL2" t="s">
        <v>567</v>
      </c>
      <c r="BM2" t="s">
        <v>568</v>
      </c>
      <c r="BN2" t="s">
        <v>569</v>
      </c>
      <c r="BO2" t="s">
        <v>570</v>
      </c>
      <c r="BP2" t="s">
        <v>571</v>
      </c>
      <c r="BQ2" t="s">
        <v>572</v>
      </c>
      <c r="BR2" t="s">
        <v>573</v>
      </c>
      <c r="BS2" s="123" t="s">
        <v>335</v>
      </c>
      <c r="BT2" s="123" t="s">
        <v>336</v>
      </c>
      <c r="BU2" s="123" t="s">
        <v>337</v>
      </c>
      <c r="BV2" t="s">
        <v>574</v>
      </c>
      <c r="BW2" t="s">
        <v>575</v>
      </c>
      <c r="BX2" t="s">
        <v>576</v>
      </c>
      <c r="BY2" t="s">
        <v>577</v>
      </c>
      <c r="BZ2" s="123" t="s">
        <v>338</v>
      </c>
      <c r="CA2" s="123" t="s">
        <v>339</v>
      </c>
      <c r="CB2" s="123" t="s">
        <v>340</v>
      </c>
      <c r="CC2" t="s">
        <v>578</v>
      </c>
      <c r="CD2" t="s">
        <v>579</v>
      </c>
      <c r="CE2" s="123" t="s">
        <v>341</v>
      </c>
      <c r="CF2" s="123" t="s">
        <v>342</v>
      </c>
      <c r="CG2" t="s">
        <v>580</v>
      </c>
      <c r="CH2" s="123" t="s">
        <v>343</v>
      </c>
      <c r="CI2" t="s">
        <v>581</v>
      </c>
      <c r="CJ2" t="s">
        <v>582</v>
      </c>
    </row>
    <row r="3" spans="1:88">
      <c r="A3" s="136" t="s">
        <v>279</v>
      </c>
      <c r="B3" t="s">
        <v>287</v>
      </c>
      <c r="D3" s="121">
        <v>44163</v>
      </c>
      <c r="E3" s="122">
        <v>0.7270833333333333</v>
      </c>
      <c r="F3">
        <v>2410</v>
      </c>
      <c r="G3" t="s">
        <v>174</v>
      </c>
      <c r="H3" t="s">
        <v>175</v>
      </c>
      <c r="I3">
        <v>0.83140000000000003</v>
      </c>
      <c r="J3">
        <v>47810</v>
      </c>
      <c r="K3">
        <v>49920</v>
      </c>
      <c r="L3">
        <v>50640</v>
      </c>
      <c r="M3">
        <v>1980</v>
      </c>
      <c r="N3">
        <v>1990</v>
      </c>
      <c r="O3">
        <v>1671</v>
      </c>
      <c r="P3">
        <v>1482</v>
      </c>
      <c r="Q3">
        <v>1500</v>
      </c>
      <c r="R3">
        <v>110000</v>
      </c>
      <c r="S3">
        <v>60050</v>
      </c>
      <c r="T3">
        <v>105100</v>
      </c>
      <c r="U3">
        <v>82890</v>
      </c>
      <c r="V3">
        <v>108800</v>
      </c>
      <c r="W3">
        <v>6.3310000000000004</v>
      </c>
      <c r="X3">
        <v>6.3639999999999999</v>
      </c>
      <c r="Y3">
        <v>2472</v>
      </c>
      <c r="Z3">
        <v>19840</v>
      </c>
      <c r="AA3">
        <v>91.18</v>
      </c>
      <c r="AB3">
        <v>1.077</v>
      </c>
      <c r="AC3">
        <v>21.71</v>
      </c>
      <c r="AD3">
        <v>0.86560000000000004</v>
      </c>
      <c r="AE3">
        <v>0.77449999999999997</v>
      </c>
      <c r="AF3" t="s">
        <v>309</v>
      </c>
      <c r="AG3">
        <v>0.92</v>
      </c>
      <c r="AH3">
        <v>0.79</v>
      </c>
      <c r="AI3">
        <v>0.72</v>
      </c>
      <c r="AJ3">
        <v>0.6</v>
      </c>
      <c r="AK3">
        <v>0.76</v>
      </c>
      <c r="AL3">
        <v>0.38</v>
      </c>
      <c r="AM3">
        <v>7.01</v>
      </c>
      <c r="AN3">
        <v>2.76</v>
      </c>
      <c r="AO3">
        <v>0.94</v>
      </c>
      <c r="AP3">
        <v>2.56</v>
      </c>
      <c r="AQ3">
        <v>1.93</v>
      </c>
      <c r="AR3">
        <v>0.85</v>
      </c>
      <c r="AS3">
        <v>0.83</v>
      </c>
      <c r="AT3">
        <v>0.49</v>
      </c>
      <c r="AU3">
        <v>4.1500000000000004</v>
      </c>
      <c r="AV3">
        <v>1.3</v>
      </c>
      <c r="AW3">
        <v>0.49</v>
      </c>
      <c r="AX3">
        <v>1.95</v>
      </c>
      <c r="AY3">
        <v>0.27</v>
      </c>
      <c r="AZ3">
        <v>1.2</v>
      </c>
      <c r="BA3">
        <v>1.04</v>
      </c>
      <c r="BB3">
        <v>2.14</v>
      </c>
      <c r="BC3">
        <v>2.0699999999999998</v>
      </c>
      <c r="BD3" t="s">
        <v>311</v>
      </c>
      <c r="BE3">
        <v>19516.740000000002</v>
      </c>
      <c r="BF3">
        <v>1847141</v>
      </c>
      <c r="BG3">
        <v>593328800</v>
      </c>
      <c r="BH3">
        <v>88926220</v>
      </c>
      <c r="BI3">
        <v>14651.12</v>
      </c>
      <c r="BJ3">
        <v>30009760</v>
      </c>
      <c r="BK3">
        <v>187748.3</v>
      </c>
      <c r="BL3">
        <v>16980.38</v>
      </c>
      <c r="BM3">
        <v>22869630</v>
      </c>
      <c r="BN3">
        <v>75739460</v>
      </c>
      <c r="BO3">
        <v>4115.17</v>
      </c>
      <c r="BP3">
        <v>3088048</v>
      </c>
      <c r="BQ3">
        <v>69298.880000000005</v>
      </c>
      <c r="BR3">
        <v>48699890</v>
      </c>
      <c r="BS3">
        <v>12946.24</v>
      </c>
      <c r="BT3">
        <v>327423.7</v>
      </c>
      <c r="BU3">
        <v>3531332</v>
      </c>
      <c r="BV3">
        <v>1734.94</v>
      </c>
      <c r="BW3">
        <v>96938.26</v>
      </c>
      <c r="BX3">
        <v>43531420</v>
      </c>
      <c r="BY3">
        <v>37119360</v>
      </c>
      <c r="BZ3">
        <v>1431.57</v>
      </c>
      <c r="CA3">
        <v>13670.46</v>
      </c>
      <c r="CB3">
        <v>111533.3</v>
      </c>
      <c r="CC3">
        <v>1751061</v>
      </c>
      <c r="CD3">
        <v>3137.42</v>
      </c>
      <c r="CE3">
        <v>753118.9</v>
      </c>
      <c r="CF3">
        <v>39864.11</v>
      </c>
      <c r="CG3">
        <v>53558.98</v>
      </c>
      <c r="CH3">
        <v>976356.6</v>
      </c>
      <c r="CI3">
        <v>17922.66</v>
      </c>
      <c r="CJ3">
        <v>14314.91</v>
      </c>
    </row>
    <row r="4" spans="1:88">
      <c r="A4" s="136" t="s">
        <v>234</v>
      </c>
      <c r="B4" t="s">
        <v>243</v>
      </c>
      <c r="D4" s="121">
        <v>44163</v>
      </c>
      <c r="E4" s="122">
        <v>0.63124999999999998</v>
      </c>
      <c r="F4">
        <v>2110</v>
      </c>
      <c r="G4" t="s">
        <v>174</v>
      </c>
      <c r="H4" t="s">
        <v>175</v>
      </c>
      <c r="I4">
        <v>0.61980000000000002</v>
      </c>
      <c r="J4">
        <v>45100</v>
      </c>
      <c r="K4">
        <v>47640</v>
      </c>
      <c r="L4">
        <v>47990</v>
      </c>
      <c r="M4">
        <v>579.1</v>
      </c>
      <c r="N4">
        <v>574.1</v>
      </c>
      <c r="O4">
        <v>546.9</v>
      </c>
      <c r="P4">
        <v>847.8</v>
      </c>
      <c r="Q4">
        <v>846.3</v>
      </c>
      <c r="R4">
        <v>100100</v>
      </c>
      <c r="S4">
        <v>54940</v>
      </c>
      <c r="T4">
        <v>95670</v>
      </c>
      <c r="U4">
        <v>75350</v>
      </c>
      <c r="V4">
        <v>99840</v>
      </c>
      <c r="W4">
        <v>1.591</v>
      </c>
      <c r="X4">
        <v>1.556</v>
      </c>
      <c r="Y4">
        <v>2386</v>
      </c>
      <c r="Z4">
        <v>15560</v>
      </c>
      <c r="AA4">
        <v>77.319999999999993</v>
      </c>
      <c r="AB4">
        <v>6.1499999999999999E-2</v>
      </c>
      <c r="AC4">
        <v>10.52</v>
      </c>
      <c r="AD4">
        <v>0.23899999999999999</v>
      </c>
      <c r="AE4">
        <v>0.42449999999999999</v>
      </c>
      <c r="AF4" t="s">
        <v>309</v>
      </c>
      <c r="AG4">
        <v>1.86</v>
      </c>
      <c r="AH4">
        <v>0.23</v>
      </c>
      <c r="AI4">
        <v>0.96</v>
      </c>
      <c r="AJ4">
        <v>0.75</v>
      </c>
      <c r="AK4">
        <v>0.83</v>
      </c>
      <c r="AL4">
        <v>0.46</v>
      </c>
      <c r="AM4">
        <v>8.48</v>
      </c>
      <c r="AN4">
        <v>2.5099999999999998</v>
      </c>
      <c r="AO4">
        <v>1.01</v>
      </c>
      <c r="AP4">
        <v>3.01</v>
      </c>
      <c r="AQ4">
        <v>1.22</v>
      </c>
      <c r="AR4">
        <v>1.05</v>
      </c>
      <c r="AS4">
        <v>0.14000000000000001</v>
      </c>
      <c r="AT4">
        <v>0.89</v>
      </c>
      <c r="AU4">
        <v>2.31</v>
      </c>
      <c r="AV4">
        <v>0.84</v>
      </c>
      <c r="AW4">
        <v>0.96</v>
      </c>
      <c r="AX4">
        <v>2.4</v>
      </c>
      <c r="AY4">
        <v>0.28999999999999998</v>
      </c>
      <c r="AZ4">
        <v>4.4400000000000004</v>
      </c>
      <c r="BA4">
        <v>2.02</v>
      </c>
      <c r="BB4">
        <v>0.37</v>
      </c>
      <c r="BC4">
        <v>0.57999999999999996</v>
      </c>
      <c r="BD4" t="s">
        <v>311</v>
      </c>
      <c r="BE4">
        <v>21608.46</v>
      </c>
      <c r="BF4">
        <v>2592365</v>
      </c>
      <c r="BG4">
        <v>838304800</v>
      </c>
      <c r="BH4">
        <v>124769100</v>
      </c>
      <c r="BI4">
        <v>6381.64</v>
      </c>
      <c r="BJ4">
        <v>12828310</v>
      </c>
      <c r="BK4">
        <v>92623.31</v>
      </c>
      <c r="BL4">
        <v>14536.64</v>
      </c>
      <c r="BM4">
        <v>19567990</v>
      </c>
      <c r="BN4">
        <v>103385800</v>
      </c>
      <c r="BO4">
        <v>5601.28</v>
      </c>
      <c r="BP4">
        <v>4160215</v>
      </c>
      <c r="BQ4">
        <v>93729.2</v>
      </c>
      <c r="BR4">
        <v>66156800</v>
      </c>
      <c r="BS4">
        <v>19259.87</v>
      </c>
      <c r="BT4">
        <v>490780.4</v>
      </c>
      <c r="BU4">
        <v>5227852</v>
      </c>
      <c r="BV4">
        <v>650.02</v>
      </c>
      <c r="BW4">
        <v>36221.46</v>
      </c>
      <c r="BX4">
        <v>62184710</v>
      </c>
      <c r="BY4">
        <v>43597630</v>
      </c>
      <c r="BZ4">
        <v>1968.31</v>
      </c>
      <c r="CA4">
        <v>19445.759999999998</v>
      </c>
      <c r="CB4">
        <v>161854.6</v>
      </c>
      <c r="CC4">
        <v>2154872</v>
      </c>
      <c r="CD4">
        <v>340.75</v>
      </c>
      <c r="CE4">
        <v>1085824</v>
      </c>
      <c r="CF4">
        <v>66816.98</v>
      </c>
      <c r="CG4">
        <v>37443.040000000001</v>
      </c>
      <c r="CH4">
        <v>1383967</v>
      </c>
      <c r="CI4">
        <v>7981.08</v>
      </c>
      <c r="CJ4">
        <v>11159.08</v>
      </c>
    </row>
    <row r="5" spans="1:88">
      <c r="A5" s="136" t="s">
        <v>285</v>
      </c>
      <c r="B5" t="s">
        <v>289</v>
      </c>
      <c r="D5" s="121">
        <v>44163</v>
      </c>
      <c r="E5" s="122">
        <v>0.74236111111111114</v>
      </c>
      <c r="F5">
        <v>2411</v>
      </c>
      <c r="G5" t="s">
        <v>174</v>
      </c>
      <c r="H5" t="s">
        <v>175</v>
      </c>
      <c r="I5">
        <v>1.6419999999999999</v>
      </c>
      <c r="J5">
        <v>42050</v>
      </c>
      <c r="K5">
        <v>42800</v>
      </c>
      <c r="L5">
        <v>43270</v>
      </c>
      <c r="M5">
        <v>4774</v>
      </c>
      <c r="N5">
        <v>4725</v>
      </c>
      <c r="O5">
        <v>3541</v>
      </c>
      <c r="P5">
        <v>3946</v>
      </c>
      <c r="Q5">
        <v>3912</v>
      </c>
      <c r="R5">
        <v>107800</v>
      </c>
      <c r="S5">
        <v>58750</v>
      </c>
      <c r="T5">
        <v>103400</v>
      </c>
      <c r="U5">
        <v>83470</v>
      </c>
      <c r="V5">
        <v>106800</v>
      </c>
      <c r="W5">
        <v>13.66</v>
      </c>
      <c r="X5">
        <v>13.54</v>
      </c>
      <c r="Y5">
        <v>2771</v>
      </c>
      <c r="Z5">
        <v>27350</v>
      </c>
      <c r="AA5">
        <v>109.2</v>
      </c>
      <c r="AB5">
        <v>0.52359999999999995</v>
      </c>
      <c r="AC5">
        <v>59.83</v>
      </c>
      <c r="AD5">
        <v>2.52</v>
      </c>
      <c r="AE5">
        <v>0.69630000000000003</v>
      </c>
      <c r="AF5" t="s">
        <v>309</v>
      </c>
      <c r="AG5">
        <v>2.27</v>
      </c>
      <c r="AH5">
        <v>0.99</v>
      </c>
      <c r="AI5">
        <v>1.85</v>
      </c>
      <c r="AJ5">
        <v>1.53</v>
      </c>
      <c r="AK5">
        <v>0.96</v>
      </c>
      <c r="AL5">
        <v>1.83</v>
      </c>
      <c r="AM5">
        <v>7.02</v>
      </c>
      <c r="AN5">
        <v>1.43</v>
      </c>
      <c r="AO5">
        <v>1.27</v>
      </c>
      <c r="AP5">
        <v>3.21</v>
      </c>
      <c r="AQ5">
        <v>3.02</v>
      </c>
      <c r="AR5">
        <v>1.33</v>
      </c>
      <c r="AS5">
        <v>1.41</v>
      </c>
      <c r="AT5">
        <v>1.25</v>
      </c>
      <c r="AU5">
        <v>2.62</v>
      </c>
      <c r="AV5">
        <v>1.43</v>
      </c>
      <c r="AW5">
        <v>1.47</v>
      </c>
      <c r="AX5">
        <v>1.68</v>
      </c>
      <c r="AY5">
        <v>0.42</v>
      </c>
      <c r="AZ5">
        <v>2.12</v>
      </c>
      <c r="BA5">
        <v>0.75</v>
      </c>
      <c r="BB5">
        <v>1.03</v>
      </c>
      <c r="BC5">
        <v>1.06</v>
      </c>
      <c r="BD5" t="s">
        <v>311</v>
      </c>
      <c r="BE5">
        <v>36810.730000000003</v>
      </c>
      <c r="BF5">
        <v>1433446</v>
      </c>
      <c r="BG5">
        <v>487972200</v>
      </c>
      <c r="BH5">
        <v>72899900</v>
      </c>
      <c r="BI5">
        <v>31145.91</v>
      </c>
      <c r="BJ5">
        <v>68333290</v>
      </c>
      <c r="BK5">
        <v>361272.2</v>
      </c>
      <c r="BL5">
        <v>39711.51</v>
      </c>
      <c r="BM5">
        <v>56119280</v>
      </c>
      <c r="BN5">
        <v>67545140</v>
      </c>
      <c r="BO5">
        <v>3552.78</v>
      </c>
      <c r="BP5">
        <v>2913180</v>
      </c>
      <c r="BQ5">
        <v>61576.66</v>
      </c>
      <c r="BR5">
        <v>45849240</v>
      </c>
      <c r="BS5">
        <v>11422.37</v>
      </c>
      <c r="BT5">
        <v>297656.5</v>
      </c>
      <c r="BU5">
        <v>3388277</v>
      </c>
      <c r="BV5">
        <v>3301.53</v>
      </c>
      <c r="BW5">
        <v>196695</v>
      </c>
      <c r="BX5">
        <v>46807800</v>
      </c>
      <c r="BY5">
        <v>46515570</v>
      </c>
      <c r="BZ5">
        <v>1258.22</v>
      </c>
      <c r="CA5">
        <v>12215.75</v>
      </c>
      <c r="CB5">
        <v>109293.6</v>
      </c>
      <c r="CC5">
        <v>2054266</v>
      </c>
      <c r="CD5">
        <v>1488.62</v>
      </c>
      <c r="CE5">
        <v>720511.9</v>
      </c>
      <c r="CF5">
        <v>37279.18</v>
      </c>
      <c r="CG5">
        <v>141167.4</v>
      </c>
      <c r="CH5">
        <v>948915.5</v>
      </c>
      <c r="CI5">
        <v>48962.94</v>
      </c>
      <c r="CJ5">
        <v>12512.63</v>
      </c>
    </row>
    <row r="6" spans="1:88">
      <c r="A6" s="136" t="s">
        <v>240</v>
      </c>
      <c r="B6" t="s">
        <v>245</v>
      </c>
      <c r="D6" s="121">
        <v>44163</v>
      </c>
      <c r="E6" s="122">
        <v>0.64652777777777781</v>
      </c>
      <c r="F6">
        <v>2111</v>
      </c>
      <c r="G6" t="s">
        <v>174</v>
      </c>
      <c r="H6" t="s">
        <v>175</v>
      </c>
      <c r="I6">
        <v>1.0229999999999999</v>
      </c>
      <c r="J6">
        <v>38790</v>
      </c>
      <c r="K6">
        <v>41830</v>
      </c>
      <c r="L6">
        <v>42170</v>
      </c>
      <c r="M6">
        <v>1333</v>
      </c>
      <c r="N6">
        <v>1412</v>
      </c>
      <c r="O6">
        <v>1218</v>
      </c>
      <c r="P6">
        <v>1927</v>
      </c>
      <c r="Q6">
        <v>2003</v>
      </c>
      <c r="R6">
        <v>96370</v>
      </c>
      <c r="S6">
        <v>52110</v>
      </c>
      <c r="T6">
        <v>93520</v>
      </c>
      <c r="U6">
        <v>71350</v>
      </c>
      <c r="V6">
        <v>97430</v>
      </c>
      <c r="W6">
        <v>1.2010000000000001</v>
      </c>
      <c r="X6">
        <v>1.258</v>
      </c>
      <c r="Y6">
        <v>2519</v>
      </c>
      <c r="Z6">
        <v>20210</v>
      </c>
      <c r="AA6">
        <v>90.21</v>
      </c>
      <c r="AB6">
        <v>5.8299999999999998E-2</v>
      </c>
      <c r="AC6">
        <v>17.23</v>
      </c>
      <c r="AD6">
        <v>0.45229999999999998</v>
      </c>
      <c r="AE6">
        <v>0.20599999999999999</v>
      </c>
      <c r="AF6" t="s">
        <v>309</v>
      </c>
      <c r="AG6">
        <v>2.04</v>
      </c>
      <c r="AH6">
        <v>0.22</v>
      </c>
      <c r="AI6">
        <v>1.39</v>
      </c>
      <c r="AJ6">
        <v>1.22</v>
      </c>
      <c r="AK6">
        <v>0.57999999999999996</v>
      </c>
      <c r="AL6">
        <v>1.05</v>
      </c>
      <c r="AM6">
        <v>8.2799999999999994</v>
      </c>
      <c r="AN6">
        <v>1.68</v>
      </c>
      <c r="AO6">
        <v>1.34</v>
      </c>
      <c r="AP6">
        <v>3.44</v>
      </c>
      <c r="AQ6">
        <v>2.17</v>
      </c>
      <c r="AR6">
        <v>1.08</v>
      </c>
      <c r="AS6">
        <v>1.38</v>
      </c>
      <c r="AT6">
        <v>1.04</v>
      </c>
      <c r="AU6">
        <v>4.46</v>
      </c>
      <c r="AV6">
        <v>1.1200000000000001</v>
      </c>
      <c r="AW6">
        <v>1.1299999999999999</v>
      </c>
      <c r="AX6">
        <v>2.34</v>
      </c>
      <c r="AY6">
        <v>0.5</v>
      </c>
      <c r="AZ6">
        <v>9.07</v>
      </c>
      <c r="BA6">
        <v>0.83</v>
      </c>
      <c r="BB6">
        <v>2.25</v>
      </c>
      <c r="BC6">
        <v>2.5299999999999998</v>
      </c>
      <c r="BD6" t="s">
        <v>311</v>
      </c>
      <c r="BE6">
        <v>33845.93</v>
      </c>
      <c r="BF6">
        <v>2014732</v>
      </c>
      <c r="BG6">
        <v>701881500</v>
      </c>
      <c r="BH6">
        <v>104557000</v>
      </c>
      <c r="BI6">
        <v>13255.32</v>
      </c>
      <c r="BJ6">
        <v>30065380</v>
      </c>
      <c r="BK6">
        <v>188551.1</v>
      </c>
      <c r="BL6">
        <v>29629.64</v>
      </c>
      <c r="BM6">
        <v>42787900</v>
      </c>
      <c r="BN6">
        <v>91305500</v>
      </c>
      <c r="BO6">
        <v>4799.84</v>
      </c>
      <c r="BP6">
        <v>3878486</v>
      </c>
      <c r="BQ6">
        <v>80185.59</v>
      </c>
      <c r="BR6">
        <v>61566640</v>
      </c>
      <c r="BS6">
        <v>17399.78</v>
      </c>
      <c r="BT6">
        <v>450050.7</v>
      </c>
      <c r="BU6">
        <v>4985932</v>
      </c>
      <c r="BV6">
        <v>443.35</v>
      </c>
      <c r="BW6">
        <v>28211.95</v>
      </c>
      <c r="BX6">
        <v>62631340</v>
      </c>
      <c r="BY6">
        <v>51926420</v>
      </c>
      <c r="BZ6">
        <v>1795.32</v>
      </c>
      <c r="CA6">
        <v>17840.63</v>
      </c>
      <c r="CB6">
        <v>157520.79999999999</v>
      </c>
      <c r="CC6">
        <v>2446803</v>
      </c>
      <c r="CD6">
        <v>313.70999999999998</v>
      </c>
      <c r="CE6">
        <v>1040633</v>
      </c>
      <c r="CF6">
        <v>65088.62</v>
      </c>
      <c r="CG6">
        <v>58737.82</v>
      </c>
      <c r="CH6">
        <v>1344343</v>
      </c>
      <c r="CI6">
        <v>13512.03</v>
      </c>
      <c r="CJ6">
        <v>5300.81</v>
      </c>
    </row>
    <row r="7" spans="1:88">
      <c r="A7" s="136" t="s">
        <v>286</v>
      </c>
      <c r="B7" t="s">
        <v>291</v>
      </c>
      <c r="D7" s="121">
        <v>44163</v>
      </c>
      <c r="E7" s="122">
        <v>0.74652777777777779</v>
      </c>
      <c r="F7">
        <v>2412</v>
      </c>
      <c r="G7" t="s">
        <v>174</v>
      </c>
      <c r="H7" t="s">
        <v>175</v>
      </c>
      <c r="I7">
        <v>1.917</v>
      </c>
      <c r="J7">
        <v>36450</v>
      </c>
      <c r="K7">
        <v>37520</v>
      </c>
      <c r="L7">
        <v>37850</v>
      </c>
      <c r="M7">
        <v>6657</v>
      </c>
      <c r="N7">
        <v>6624</v>
      </c>
      <c r="O7">
        <v>5810</v>
      </c>
      <c r="P7">
        <v>6043</v>
      </c>
      <c r="Q7">
        <v>6020</v>
      </c>
      <c r="R7">
        <v>111300</v>
      </c>
      <c r="S7">
        <v>61730</v>
      </c>
      <c r="T7">
        <v>107100</v>
      </c>
      <c r="U7">
        <v>84350</v>
      </c>
      <c r="V7">
        <v>110600</v>
      </c>
      <c r="W7">
        <v>17.73</v>
      </c>
      <c r="X7">
        <v>17.63</v>
      </c>
      <c r="Y7">
        <v>3411</v>
      </c>
      <c r="Z7">
        <v>24410</v>
      </c>
      <c r="AA7">
        <v>108.9</v>
      </c>
      <c r="AB7">
        <v>2.093</v>
      </c>
      <c r="AC7">
        <v>100.1</v>
      </c>
      <c r="AD7">
        <v>11.51</v>
      </c>
      <c r="AE7">
        <v>2.4489999999999998</v>
      </c>
      <c r="AF7" t="s">
        <v>309</v>
      </c>
      <c r="AG7">
        <v>0.87</v>
      </c>
      <c r="AH7">
        <v>2.4500000000000002</v>
      </c>
      <c r="AI7">
        <v>0.68</v>
      </c>
      <c r="AJ7">
        <v>0.7</v>
      </c>
      <c r="AK7">
        <v>2.81</v>
      </c>
      <c r="AL7">
        <v>1.23</v>
      </c>
      <c r="AM7">
        <v>7.58</v>
      </c>
      <c r="AN7">
        <v>2.27</v>
      </c>
      <c r="AO7">
        <v>0.74</v>
      </c>
      <c r="AP7">
        <v>3.12</v>
      </c>
      <c r="AQ7">
        <v>1.77</v>
      </c>
      <c r="AR7">
        <v>0.31</v>
      </c>
      <c r="AS7">
        <v>1.78</v>
      </c>
      <c r="AT7">
        <v>0.42</v>
      </c>
      <c r="AU7">
        <v>2.75</v>
      </c>
      <c r="AV7">
        <v>0.52</v>
      </c>
      <c r="AW7">
        <v>0.46</v>
      </c>
      <c r="AX7">
        <v>2.09</v>
      </c>
      <c r="AY7">
        <v>0.92</v>
      </c>
      <c r="AZ7">
        <v>2.1</v>
      </c>
      <c r="BA7">
        <v>0.26</v>
      </c>
      <c r="BB7">
        <v>0.27</v>
      </c>
      <c r="BC7">
        <v>0.45</v>
      </c>
      <c r="BD7" t="s">
        <v>311</v>
      </c>
      <c r="BE7">
        <v>43188.99</v>
      </c>
      <c r="BF7">
        <v>1255330</v>
      </c>
      <c r="BG7">
        <v>430142000</v>
      </c>
      <c r="BH7">
        <v>64128170</v>
      </c>
      <c r="BI7">
        <v>43862.96</v>
      </c>
      <c r="BJ7">
        <v>96341660</v>
      </c>
      <c r="BK7">
        <v>581145.19999999995</v>
      </c>
      <c r="BL7">
        <v>61383.11</v>
      </c>
      <c r="BM7">
        <v>86483550</v>
      </c>
      <c r="BN7">
        <v>68294800</v>
      </c>
      <c r="BO7">
        <v>3771.74</v>
      </c>
      <c r="BP7">
        <v>3034580</v>
      </c>
      <c r="BQ7">
        <v>62867.79</v>
      </c>
      <c r="BR7">
        <v>47742580</v>
      </c>
      <c r="BS7">
        <v>11543.19</v>
      </c>
      <c r="BT7">
        <v>291704.09999999998</v>
      </c>
      <c r="BU7">
        <v>3406996</v>
      </c>
      <c r="BV7">
        <v>4329.95</v>
      </c>
      <c r="BW7">
        <v>257361.7</v>
      </c>
      <c r="BX7">
        <v>57945220</v>
      </c>
      <c r="BY7">
        <v>40671960</v>
      </c>
      <c r="BZ7">
        <v>1262.6600000000001</v>
      </c>
      <c r="CA7">
        <v>11645.28</v>
      </c>
      <c r="CB7">
        <v>104190.2</v>
      </c>
      <c r="CC7">
        <v>1953926</v>
      </c>
      <c r="CD7">
        <v>5708.25</v>
      </c>
      <c r="CE7">
        <v>711698.9</v>
      </c>
      <c r="CF7">
        <v>33515.85</v>
      </c>
      <c r="CG7">
        <v>233283.6</v>
      </c>
      <c r="CH7">
        <v>944900.6</v>
      </c>
      <c r="CI7">
        <v>219465.1</v>
      </c>
      <c r="CJ7">
        <v>43678.37</v>
      </c>
    </row>
    <row r="8" spans="1:88">
      <c r="A8" s="136" t="s">
        <v>242</v>
      </c>
      <c r="B8" t="s">
        <v>247</v>
      </c>
      <c r="D8" s="121">
        <v>44163</v>
      </c>
      <c r="E8" s="122">
        <v>0.65069444444444446</v>
      </c>
      <c r="F8">
        <v>2112</v>
      </c>
      <c r="G8" t="s">
        <v>174</v>
      </c>
      <c r="H8" t="s">
        <v>175</v>
      </c>
      <c r="I8">
        <v>0.97829999999999995</v>
      </c>
      <c r="J8">
        <v>37000</v>
      </c>
      <c r="K8">
        <v>39070</v>
      </c>
      <c r="L8">
        <v>39460</v>
      </c>
      <c r="M8">
        <v>2235</v>
      </c>
      <c r="N8">
        <v>2303</v>
      </c>
      <c r="O8">
        <v>1878</v>
      </c>
      <c r="P8">
        <v>2935</v>
      </c>
      <c r="Q8">
        <v>2964</v>
      </c>
      <c r="R8">
        <v>100400</v>
      </c>
      <c r="S8">
        <v>54410</v>
      </c>
      <c r="T8">
        <v>96640</v>
      </c>
      <c r="U8">
        <v>75570</v>
      </c>
      <c r="V8">
        <v>100600</v>
      </c>
      <c r="W8">
        <v>1.4830000000000001</v>
      </c>
      <c r="X8">
        <v>1.4910000000000001</v>
      </c>
      <c r="Y8">
        <v>3279</v>
      </c>
      <c r="Z8">
        <v>15860</v>
      </c>
      <c r="AA8">
        <v>80.209999999999994</v>
      </c>
      <c r="AB8">
        <v>7.8600000000000003E-2</v>
      </c>
      <c r="AC8">
        <v>35.799999999999997</v>
      </c>
      <c r="AD8">
        <v>1.1080000000000001</v>
      </c>
      <c r="AE8">
        <v>0.76070000000000004</v>
      </c>
      <c r="AF8" t="s">
        <v>309</v>
      </c>
      <c r="AG8">
        <v>1.31</v>
      </c>
      <c r="AH8">
        <v>2.0699999999999998</v>
      </c>
      <c r="AI8">
        <v>0.71</v>
      </c>
      <c r="AJ8">
        <v>0.73</v>
      </c>
      <c r="AK8">
        <v>2.35</v>
      </c>
      <c r="AL8">
        <v>0.66</v>
      </c>
      <c r="AM8">
        <v>7.53</v>
      </c>
      <c r="AN8">
        <v>1.27</v>
      </c>
      <c r="AO8">
        <v>0.47</v>
      </c>
      <c r="AP8">
        <v>2.9</v>
      </c>
      <c r="AQ8">
        <v>1.83</v>
      </c>
      <c r="AR8">
        <v>0.65</v>
      </c>
      <c r="AS8">
        <v>0.84</v>
      </c>
      <c r="AT8">
        <v>0.43</v>
      </c>
      <c r="AU8">
        <v>2.64</v>
      </c>
      <c r="AV8">
        <v>0.27</v>
      </c>
      <c r="AW8">
        <v>0.24</v>
      </c>
      <c r="AX8">
        <v>2.16</v>
      </c>
      <c r="AY8">
        <v>1.25</v>
      </c>
      <c r="AZ8">
        <v>1.88</v>
      </c>
      <c r="BA8">
        <v>0.76</v>
      </c>
      <c r="BB8">
        <v>0.22</v>
      </c>
      <c r="BC8">
        <v>1.41</v>
      </c>
      <c r="BD8" t="s">
        <v>311</v>
      </c>
      <c r="BE8">
        <v>33659.93</v>
      </c>
      <c r="BF8">
        <v>1986650</v>
      </c>
      <c r="BG8">
        <v>681478300</v>
      </c>
      <c r="BH8">
        <v>101707000</v>
      </c>
      <c r="BI8">
        <v>22969.7</v>
      </c>
      <c r="BJ8">
        <v>50977720</v>
      </c>
      <c r="BK8">
        <v>296460.90000000002</v>
      </c>
      <c r="BL8">
        <v>46568.51</v>
      </c>
      <c r="BM8">
        <v>65315330</v>
      </c>
      <c r="BN8">
        <v>97177600</v>
      </c>
      <c r="BO8">
        <v>5182.22</v>
      </c>
      <c r="BP8">
        <v>4166492</v>
      </c>
      <c r="BQ8">
        <v>87822.68</v>
      </c>
      <c r="BR8">
        <v>66064700</v>
      </c>
      <c r="BS8">
        <v>17993.46</v>
      </c>
      <c r="BT8">
        <v>459898.1</v>
      </c>
      <c r="BU8">
        <v>5183477</v>
      </c>
      <c r="BV8">
        <v>565.94000000000005</v>
      </c>
      <c r="BW8">
        <v>34477.31</v>
      </c>
      <c r="BX8">
        <v>84751860</v>
      </c>
      <c r="BY8">
        <v>41666260</v>
      </c>
      <c r="BZ8">
        <v>1826.43</v>
      </c>
      <c r="CA8">
        <v>17791.7</v>
      </c>
      <c r="CB8">
        <v>155207.5</v>
      </c>
      <c r="CC8">
        <v>2143245</v>
      </c>
      <c r="CD8">
        <v>401.49</v>
      </c>
      <c r="CE8">
        <v>1060800</v>
      </c>
      <c r="CF8">
        <v>69419.600000000006</v>
      </c>
      <c r="CG8">
        <v>124374.6</v>
      </c>
      <c r="CH8">
        <v>1375780</v>
      </c>
      <c r="CI8">
        <v>31957.63</v>
      </c>
      <c r="CJ8">
        <v>19815.25</v>
      </c>
    </row>
    <row r="9" spans="1:88">
      <c r="A9" s="136" t="s">
        <v>288</v>
      </c>
      <c r="B9" t="s">
        <v>293</v>
      </c>
      <c r="D9" s="121">
        <v>44163</v>
      </c>
      <c r="E9" s="122">
        <v>0.75</v>
      </c>
      <c r="F9">
        <v>2501</v>
      </c>
      <c r="G9" t="s">
        <v>174</v>
      </c>
      <c r="H9" t="s">
        <v>175</v>
      </c>
      <c r="I9">
        <v>2.0339999999999998</v>
      </c>
      <c r="J9">
        <v>40870</v>
      </c>
      <c r="K9">
        <v>42430</v>
      </c>
      <c r="L9">
        <v>43000</v>
      </c>
      <c r="M9">
        <v>6309</v>
      </c>
      <c r="N9">
        <v>6379</v>
      </c>
      <c r="O9">
        <v>3809</v>
      </c>
      <c r="P9">
        <v>4969</v>
      </c>
      <c r="Q9">
        <v>5032</v>
      </c>
      <c r="R9">
        <v>99730</v>
      </c>
      <c r="S9">
        <v>53960</v>
      </c>
      <c r="T9">
        <v>96980</v>
      </c>
      <c r="U9">
        <v>76130</v>
      </c>
      <c r="V9">
        <v>99860</v>
      </c>
      <c r="W9">
        <v>20.55</v>
      </c>
      <c r="X9">
        <v>20.34</v>
      </c>
      <c r="Y9">
        <v>2572</v>
      </c>
      <c r="Z9">
        <v>29070</v>
      </c>
      <c r="AA9">
        <v>107.3</v>
      </c>
      <c r="AB9">
        <v>1.4019999999999999</v>
      </c>
      <c r="AC9">
        <v>73.489999999999995</v>
      </c>
      <c r="AD9">
        <v>1.24</v>
      </c>
      <c r="AE9">
        <v>0.35870000000000002</v>
      </c>
      <c r="AF9" t="s">
        <v>309</v>
      </c>
      <c r="AG9">
        <v>1.78</v>
      </c>
      <c r="AH9">
        <v>0.88</v>
      </c>
      <c r="AI9">
        <v>1.05</v>
      </c>
      <c r="AJ9">
        <v>1.25</v>
      </c>
      <c r="AK9">
        <v>1.24</v>
      </c>
      <c r="AL9">
        <v>1.43</v>
      </c>
      <c r="AM9">
        <v>9.6999999999999993</v>
      </c>
      <c r="AN9">
        <v>1.17</v>
      </c>
      <c r="AO9">
        <v>1.1299999999999999</v>
      </c>
      <c r="AP9">
        <v>4.05</v>
      </c>
      <c r="AQ9">
        <v>4.08</v>
      </c>
      <c r="AR9">
        <v>0.94</v>
      </c>
      <c r="AS9">
        <v>0.99</v>
      </c>
      <c r="AT9">
        <v>1.04</v>
      </c>
      <c r="AU9">
        <v>0.96</v>
      </c>
      <c r="AV9">
        <v>1.1000000000000001</v>
      </c>
      <c r="AW9">
        <v>0.9</v>
      </c>
      <c r="AX9">
        <v>3.17</v>
      </c>
      <c r="AY9">
        <v>0.18</v>
      </c>
      <c r="AZ9">
        <v>3.11</v>
      </c>
      <c r="BA9">
        <v>0.81</v>
      </c>
      <c r="BB9">
        <v>0.32</v>
      </c>
      <c r="BC9">
        <v>0.71</v>
      </c>
      <c r="BD9" t="s">
        <v>311</v>
      </c>
      <c r="BE9">
        <v>44976.44</v>
      </c>
      <c r="BF9">
        <v>1389428</v>
      </c>
      <c r="BG9">
        <v>477590000</v>
      </c>
      <c r="BH9">
        <v>71521000</v>
      </c>
      <c r="BI9">
        <v>41033.620000000003</v>
      </c>
      <c r="BJ9">
        <v>91086570</v>
      </c>
      <c r="BK9">
        <v>380786.3</v>
      </c>
      <c r="BL9">
        <v>49838.17</v>
      </c>
      <c r="BM9">
        <v>71085900</v>
      </c>
      <c r="BN9">
        <v>60968190</v>
      </c>
      <c r="BO9">
        <v>3252.71</v>
      </c>
      <c r="BP9">
        <v>2698129</v>
      </c>
      <c r="BQ9">
        <v>55998.76</v>
      </c>
      <c r="BR9">
        <v>42335780</v>
      </c>
      <c r="BS9">
        <v>11389.36</v>
      </c>
      <c r="BT9">
        <v>289902.09999999998</v>
      </c>
      <c r="BU9">
        <v>3345044</v>
      </c>
      <c r="BV9">
        <v>4952.75</v>
      </c>
      <c r="BW9">
        <v>291286.7</v>
      </c>
      <c r="BX9">
        <v>42894560</v>
      </c>
      <c r="BY9">
        <v>48040780</v>
      </c>
      <c r="BZ9">
        <v>1237.8499999999999</v>
      </c>
      <c r="CA9">
        <v>12172.43</v>
      </c>
      <c r="CB9">
        <v>109972.5</v>
      </c>
      <c r="CC9">
        <v>2031454</v>
      </c>
      <c r="CD9">
        <v>3876.88</v>
      </c>
      <c r="CE9">
        <v>718598.1</v>
      </c>
      <c r="CF9">
        <v>37651.29</v>
      </c>
      <c r="CG9">
        <v>172929.7</v>
      </c>
      <c r="CH9">
        <v>938870.7</v>
      </c>
      <c r="CI9">
        <v>24306.5</v>
      </c>
      <c r="CJ9">
        <v>6407.65</v>
      </c>
    </row>
    <row r="10" spans="1:88">
      <c r="A10" s="136" t="s">
        <v>244</v>
      </c>
      <c r="B10" t="s">
        <v>249</v>
      </c>
      <c r="D10" s="121">
        <v>44163</v>
      </c>
      <c r="E10" s="122">
        <v>0.65416666666666667</v>
      </c>
      <c r="F10">
        <v>2201</v>
      </c>
      <c r="G10" t="s">
        <v>174</v>
      </c>
      <c r="H10" t="s">
        <v>175</v>
      </c>
      <c r="I10">
        <v>1.617</v>
      </c>
      <c r="J10">
        <v>48040</v>
      </c>
      <c r="K10">
        <v>50060</v>
      </c>
      <c r="L10">
        <v>50580</v>
      </c>
      <c r="M10">
        <v>2322</v>
      </c>
      <c r="N10">
        <v>2326</v>
      </c>
      <c r="O10">
        <v>1969</v>
      </c>
      <c r="P10">
        <v>3378</v>
      </c>
      <c r="Q10">
        <v>3402</v>
      </c>
      <c r="R10">
        <v>110900</v>
      </c>
      <c r="S10">
        <v>62700</v>
      </c>
      <c r="T10">
        <v>107400</v>
      </c>
      <c r="U10">
        <v>84650</v>
      </c>
      <c r="V10">
        <v>112400</v>
      </c>
      <c r="W10">
        <v>5.5510000000000002</v>
      </c>
      <c r="X10">
        <v>5.6509999999999998</v>
      </c>
      <c r="Y10">
        <v>2875</v>
      </c>
      <c r="Z10">
        <v>26990</v>
      </c>
      <c r="AA10">
        <v>110.2</v>
      </c>
      <c r="AB10">
        <v>0.21410000000000001</v>
      </c>
      <c r="AC10">
        <v>24.88</v>
      </c>
      <c r="AD10">
        <v>0.249</v>
      </c>
      <c r="AE10">
        <v>0.13189999999999999</v>
      </c>
      <c r="AF10" t="s">
        <v>309</v>
      </c>
      <c r="AG10">
        <v>0.66</v>
      </c>
      <c r="AH10">
        <v>1.31</v>
      </c>
      <c r="AI10">
        <v>0.46</v>
      </c>
      <c r="AJ10">
        <v>0.43</v>
      </c>
      <c r="AK10">
        <v>2.2400000000000002</v>
      </c>
      <c r="AL10">
        <v>0.15</v>
      </c>
      <c r="AM10">
        <v>8.17</v>
      </c>
      <c r="AN10">
        <v>2.02</v>
      </c>
      <c r="AO10">
        <v>0.43</v>
      </c>
      <c r="AP10">
        <v>3.92</v>
      </c>
      <c r="AQ10">
        <v>6.23</v>
      </c>
      <c r="AR10">
        <v>0.63</v>
      </c>
      <c r="AS10">
        <v>2.87</v>
      </c>
      <c r="AT10">
        <v>0.35</v>
      </c>
      <c r="AU10">
        <v>4.55</v>
      </c>
      <c r="AV10">
        <v>0.48</v>
      </c>
      <c r="AW10">
        <v>0.55000000000000004</v>
      </c>
      <c r="AX10">
        <v>0.91</v>
      </c>
      <c r="AY10">
        <v>0.05</v>
      </c>
      <c r="AZ10">
        <v>4.92</v>
      </c>
      <c r="BA10">
        <v>0.77</v>
      </c>
      <c r="BB10">
        <v>2.68</v>
      </c>
      <c r="BC10">
        <v>1.84</v>
      </c>
      <c r="BD10" t="s">
        <v>311</v>
      </c>
      <c r="BE10">
        <v>52733.13</v>
      </c>
      <c r="BF10">
        <v>2446900</v>
      </c>
      <c r="BG10">
        <v>830406000</v>
      </c>
      <c r="BH10">
        <v>123967600</v>
      </c>
      <c r="BI10">
        <v>22634.73</v>
      </c>
      <c r="BJ10">
        <v>48945200</v>
      </c>
      <c r="BK10">
        <v>297288.2</v>
      </c>
      <c r="BL10">
        <v>50824.86</v>
      </c>
      <c r="BM10">
        <v>71135430</v>
      </c>
      <c r="BN10">
        <v>102778000</v>
      </c>
      <c r="BO10">
        <v>5662.41</v>
      </c>
      <c r="BP10">
        <v>4404352</v>
      </c>
      <c r="BQ10">
        <v>93296.3</v>
      </c>
      <c r="BR10">
        <v>70189350</v>
      </c>
      <c r="BS10">
        <v>17068.25</v>
      </c>
      <c r="BT10">
        <v>440320.7</v>
      </c>
      <c r="BU10">
        <v>4928475</v>
      </c>
      <c r="BV10">
        <v>2005.35</v>
      </c>
      <c r="BW10">
        <v>120287.2</v>
      </c>
      <c r="BX10">
        <v>70644150</v>
      </c>
      <c r="BY10">
        <v>67964100</v>
      </c>
      <c r="BZ10">
        <v>1766.06</v>
      </c>
      <c r="CA10">
        <v>17279.2</v>
      </c>
      <c r="CB10">
        <v>160171.5</v>
      </c>
      <c r="CC10">
        <v>3040464</v>
      </c>
      <c r="CD10">
        <v>912.26</v>
      </c>
      <c r="CE10">
        <v>1022231</v>
      </c>
      <c r="CF10">
        <v>62546.69</v>
      </c>
      <c r="CG10">
        <v>83315.710000000006</v>
      </c>
      <c r="CH10">
        <v>1317770</v>
      </c>
      <c r="CI10">
        <v>7865.83</v>
      </c>
      <c r="CJ10">
        <v>3356.79</v>
      </c>
    </row>
    <row r="11" spans="1:88">
      <c r="A11" s="136" t="s">
        <v>290</v>
      </c>
      <c r="B11" t="s">
        <v>295</v>
      </c>
      <c r="D11" s="121">
        <v>44163</v>
      </c>
      <c r="E11" s="122">
        <v>0.75416666666666676</v>
      </c>
      <c r="F11">
        <v>2502</v>
      </c>
      <c r="G11" t="s">
        <v>174</v>
      </c>
      <c r="H11" t="s">
        <v>175</v>
      </c>
      <c r="I11">
        <v>0.84719999999999995</v>
      </c>
      <c r="J11">
        <v>54550</v>
      </c>
      <c r="K11">
        <v>58960</v>
      </c>
      <c r="L11">
        <v>59490</v>
      </c>
      <c r="M11">
        <v>1124</v>
      </c>
      <c r="N11">
        <v>1170</v>
      </c>
      <c r="O11">
        <v>1064</v>
      </c>
      <c r="P11">
        <v>828.4</v>
      </c>
      <c r="Q11">
        <v>875.3</v>
      </c>
      <c r="R11">
        <v>109400</v>
      </c>
      <c r="S11">
        <v>58480</v>
      </c>
      <c r="T11">
        <v>107100</v>
      </c>
      <c r="U11">
        <v>81850</v>
      </c>
      <c r="V11">
        <v>111200</v>
      </c>
      <c r="W11">
        <v>13.5</v>
      </c>
      <c r="X11">
        <v>13.85</v>
      </c>
      <c r="Y11">
        <v>857.4</v>
      </c>
      <c r="Z11">
        <v>1535</v>
      </c>
      <c r="AA11">
        <v>30.82</v>
      </c>
      <c r="AB11">
        <v>0.43109999999999998</v>
      </c>
      <c r="AC11">
        <v>27.88</v>
      </c>
      <c r="AD11">
        <v>0.46529999999999999</v>
      </c>
      <c r="AE11">
        <v>0.76229999999999998</v>
      </c>
      <c r="AF11" t="s">
        <v>309</v>
      </c>
      <c r="AG11">
        <v>1.32</v>
      </c>
      <c r="AH11">
        <v>0.91</v>
      </c>
      <c r="AI11">
        <v>0.48</v>
      </c>
      <c r="AJ11">
        <v>0.64</v>
      </c>
      <c r="AK11">
        <v>0.77</v>
      </c>
      <c r="AL11">
        <v>0.9</v>
      </c>
      <c r="AM11">
        <v>9.69</v>
      </c>
      <c r="AN11">
        <v>1.49</v>
      </c>
      <c r="AO11">
        <v>0.52</v>
      </c>
      <c r="AP11">
        <v>4.18</v>
      </c>
      <c r="AQ11">
        <v>3.08</v>
      </c>
      <c r="AR11">
        <v>0.23</v>
      </c>
      <c r="AS11">
        <v>0.93</v>
      </c>
      <c r="AT11">
        <v>0.62</v>
      </c>
      <c r="AU11">
        <v>1.1299999999999999</v>
      </c>
      <c r="AV11">
        <v>1.01</v>
      </c>
      <c r="AW11">
        <v>1</v>
      </c>
      <c r="AX11">
        <v>2.69</v>
      </c>
      <c r="AY11">
        <v>0.34</v>
      </c>
      <c r="AZ11">
        <v>1.25</v>
      </c>
      <c r="BA11">
        <v>1.07</v>
      </c>
      <c r="BB11">
        <v>1.1599999999999999</v>
      </c>
      <c r="BC11">
        <v>0.75</v>
      </c>
      <c r="BD11" t="s">
        <v>311</v>
      </c>
      <c r="BE11">
        <v>21219.03</v>
      </c>
      <c r="BF11">
        <v>2035501</v>
      </c>
      <c r="BG11">
        <v>747789800</v>
      </c>
      <c r="BH11">
        <v>111477300</v>
      </c>
      <c r="BI11">
        <v>8034.68</v>
      </c>
      <c r="BJ11">
        <v>18830870</v>
      </c>
      <c r="BK11">
        <v>116480</v>
      </c>
      <c r="BL11">
        <v>9219.8799999999992</v>
      </c>
      <c r="BM11">
        <v>14563090</v>
      </c>
      <c r="BN11">
        <v>73159460</v>
      </c>
      <c r="BO11">
        <v>3870.65</v>
      </c>
      <c r="BP11">
        <v>3358292</v>
      </c>
      <c r="BQ11">
        <v>66092.789999999994</v>
      </c>
      <c r="BR11">
        <v>53111150</v>
      </c>
      <c r="BS11">
        <v>12501.39</v>
      </c>
      <c r="BT11">
        <v>317268.8</v>
      </c>
      <c r="BU11">
        <v>3768532</v>
      </c>
      <c r="BV11">
        <v>3571.97</v>
      </c>
      <c r="BW11">
        <v>223840.6</v>
      </c>
      <c r="BX11">
        <v>16110140</v>
      </c>
      <c r="BY11">
        <v>2779178</v>
      </c>
      <c r="BZ11">
        <v>1353.79</v>
      </c>
      <c r="CA11">
        <v>13411.71</v>
      </c>
      <c r="CB11">
        <v>105002.7</v>
      </c>
      <c r="CC11">
        <v>557282.6</v>
      </c>
      <c r="CD11">
        <v>1364.16</v>
      </c>
      <c r="CE11">
        <v>795157.4</v>
      </c>
      <c r="CF11">
        <v>42245.52</v>
      </c>
      <c r="CG11">
        <v>72609.600000000006</v>
      </c>
      <c r="CH11">
        <v>1013389</v>
      </c>
      <c r="CI11">
        <v>10452.870000000001</v>
      </c>
      <c r="CJ11">
        <v>14626.05</v>
      </c>
    </row>
    <row r="12" spans="1:88">
      <c r="A12" s="136" t="s">
        <v>246</v>
      </c>
      <c r="B12" t="s">
        <v>251</v>
      </c>
      <c r="D12" s="121">
        <v>44163</v>
      </c>
      <c r="E12" s="122">
        <v>0.65763888888888888</v>
      </c>
      <c r="F12">
        <v>2202</v>
      </c>
      <c r="G12" t="s">
        <v>174</v>
      </c>
      <c r="H12" t="s">
        <v>175</v>
      </c>
      <c r="I12">
        <v>0.87070000000000003</v>
      </c>
      <c r="J12">
        <v>55180</v>
      </c>
      <c r="K12">
        <v>64620</v>
      </c>
      <c r="L12">
        <v>65240</v>
      </c>
      <c r="M12">
        <v>447.3</v>
      </c>
      <c r="N12">
        <v>480.7</v>
      </c>
      <c r="O12">
        <v>486.2</v>
      </c>
      <c r="P12">
        <v>716.4</v>
      </c>
      <c r="Q12">
        <v>771.8</v>
      </c>
      <c r="R12">
        <v>105700</v>
      </c>
      <c r="S12">
        <v>56210</v>
      </c>
      <c r="T12">
        <v>110100</v>
      </c>
      <c r="U12">
        <v>78220</v>
      </c>
      <c r="V12">
        <v>115700</v>
      </c>
      <c r="W12">
        <v>0.91059999999999997</v>
      </c>
      <c r="X12">
        <v>0.97689999999999999</v>
      </c>
      <c r="Y12">
        <v>951.4</v>
      </c>
      <c r="Z12">
        <v>724.3</v>
      </c>
      <c r="AA12">
        <v>28.66</v>
      </c>
      <c r="AB12">
        <v>0.12130000000000001</v>
      </c>
      <c r="AC12">
        <v>23.38</v>
      </c>
      <c r="AD12">
        <v>0.1206</v>
      </c>
      <c r="AE12">
        <v>0.50980000000000003</v>
      </c>
      <c r="AF12" t="s">
        <v>309</v>
      </c>
      <c r="AG12">
        <v>7.95</v>
      </c>
      <c r="AH12">
        <v>2.78</v>
      </c>
      <c r="AI12">
        <v>8.1999999999999993</v>
      </c>
      <c r="AJ12">
        <v>7.67</v>
      </c>
      <c r="AK12">
        <v>0.71</v>
      </c>
      <c r="AL12">
        <v>8.07</v>
      </c>
      <c r="AM12">
        <v>6.96</v>
      </c>
      <c r="AN12">
        <v>2.0499999999999998</v>
      </c>
      <c r="AO12">
        <v>7.2</v>
      </c>
      <c r="AP12">
        <v>2.23</v>
      </c>
      <c r="AQ12">
        <v>4.84</v>
      </c>
      <c r="AR12">
        <v>8.14</v>
      </c>
      <c r="AS12">
        <v>2.42</v>
      </c>
      <c r="AT12">
        <v>7.79</v>
      </c>
      <c r="AU12">
        <v>11.98</v>
      </c>
      <c r="AV12">
        <v>9.24</v>
      </c>
      <c r="AW12">
        <v>7.38</v>
      </c>
      <c r="AX12">
        <v>2.41</v>
      </c>
      <c r="AY12">
        <v>8.2799999999999994</v>
      </c>
      <c r="AZ12">
        <v>15.53</v>
      </c>
      <c r="BA12">
        <v>8.49</v>
      </c>
      <c r="BB12">
        <v>11.13</v>
      </c>
      <c r="BC12">
        <v>8.3000000000000007</v>
      </c>
      <c r="BD12" t="s">
        <v>311</v>
      </c>
      <c r="BE12">
        <v>30218.09</v>
      </c>
      <c r="BF12">
        <v>3016502</v>
      </c>
      <c r="BG12">
        <v>1135581000</v>
      </c>
      <c r="BH12">
        <v>169442000</v>
      </c>
      <c r="BI12">
        <v>4692.0200000000004</v>
      </c>
      <c r="BJ12">
        <v>10731390</v>
      </c>
      <c r="BK12">
        <v>79149.77</v>
      </c>
      <c r="BL12">
        <v>11708.43</v>
      </c>
      <c r="BM12">
        <v>17933770</v>
      </c>
      <c r="BN12">
        <v>104985700</v>
      </c>
      <c r="BO12">
        <v>5449</v>
      </c>
      <c r="BP12">
        <v>4784156</v>
      </c>
      <c r="BQ12">
        <v>92534.8</v>
      </c>
      <c r="BR12">
        <v>76579820</v>
      </c>
      <c r="BS12">
        <v>18321.64</v>
      </c>
      <c r="BT12">
        <v>472242.9</v>
      </c>
      <c r="BU12">
        <v>5244561</v>
      </c>
      <c r="BV12">
        <v>354.45</v>
      </c>
      <c r="BW12">
        <v>23269.88</v>
      </c>
      <c r="BX12">
        <v>24782640</v>
      </c>
      <c r="BY12">
        <v>1953421</v>
      </c>
      <c r="BZ12">
        <v>1860.14</v>
      </c>
      <c r="CA12">
        <v>18820.419999999998</v>
      </c>
      <c r="CB12">
        <v>143814.1</v>
      </c>
      <c r="CC12">
        <v>706667.6</v>
      </c>
      <c r="CD12">
        <v>571.13</v>
      </c>
      <c r="CE12">
        <v>1064288</v>
      </c>
      <c r="CF12">
        <v>64793.61</v>
      </c>
      <c r="CG12">
        <v>81060.7</v>
      </c>
      <c r="CH12">
        <v>1333648</v>
      </c>
      <c r="CI12">
        <v>4498.99</v>
      </c>
      <c r="CJ12">
        <v>12834.02</v>
      </c>
    </row>
    <row r="13" spans="1:88">
      <c r="A13" s="136" t="s">
        <v>292</v>
      </c>
      <c r="B13" t="s">
        <v>297</v>
      </c>
      <c r="D13" s="121">
        <v>44163</v>
      </c>
      <c r="E13" s="122">
        <v>0.75763888888888886</v>
      </c>
      <c r="F13">
        <v>2503</v>
      </c>
      <c r="G13" t="s">
        <v>174</v>
      </c>
      <c r="H13" t="s">
        <v>175</v>
      </c>
      <c r="I13">
        <v>0.90139999999999998</v>
      </c>
      <c r="J13">
        <v>54890</v>
      </c>
      <c r="K13">
        <v>58600</v>
      </c>
      <c r="L13">
        <v>59440</v>
      </c>
      <c r="M13">
        <v>1183</v>
      </c>
      <c r="N13">
        <v>1222</v>
      </c>
      <c r="O13">
        <v>1435</v>
      </c>
      <c r="P13">
        <v>836.1</v>
      </c>
      <c r="Q13">
        <v>862</v>
      </c>
      <c r="R13">
        <v>108700</v>
      </c>
      <c r="S13">
        <v>60420</v>
      </c>
      <c r="T13">
        <v>105900</v>
      </c>
      <c r="U13">
        <v>82680</v>
      </c>
      <c r="V13">
        <v>109700</v>
      </c>
      <c r="W13">
        <v>20.09</v>
      </c>
      <c r="X13">
        <v>20.45</v>
      </c>
      <c r="Y13">
        <v>1195</v>
      </c>
      <c r="Z13">
        <v>7349</v>
      </c>
      <c r="AA13">
        <v>29.11</v>
      </c>
      <c r="AB13">
        <v>0.90590000000000004</v>
      </c>
      <c r="AC13">
        <v>41.73</v>
      </c>
      <c r="AD13">
        <v>0.57630000000000003</v>
      </c>
      <c r="AE13">
        <v>2.0230000000000001</v>
      </c>
      <c r="AF13" t="s">
        <v>309</v>
      </c>
      <c r="AG13">
        <v>1.1200000000000001</v>
      </c>
      <c r="AH13">
        <v>1.64</v>
      </c>
      <c r="AI13">
        <v>0.39</v>
      </c>
      <c r="AJ13">
        <v>0.32</v>
      </c>
      <c r="AK13">
        <v>2.21</v>
      </c>
      <c r="AL13">
        <v>0.42</v>
      </c>
      <c r="AM13">
        <v>8.8800000000000008</v>
      </c>
      <c r="AN13">
        <v>2.34</v>
      </c>
      <c r="AO13">
        <v>0.2</v>
      </c>
      <c r="AP13">
        <v>3.79</v>
      </c>
      <c r="AQ13">
        <v>2.2000000000000002</v>
      </c>
      <c r="AR13">
        <v>0.46</v>
      </c>
      <c r="AS13">
        <v>1.72</v>
      </c>
      <c r="AT13">
        <v>0.05</v>
      </c>
      <c r="AU13">
        <v>1.9</v>
      </c>
      <c r="AV13">
        <v>0.48</v>
      </c>
      <c r="AW13">
        <v>0.2</v>
      </c>
      <c r="AX13">
        <v>2.57</v>
      </c>
      <c r="AY13">
        <v>0.57999999999999996</v>
      </c>
      <c r="AZ13">
        <v>0.63</v>
      </c>
      <c r="BA13">
        <v>0.47</v>
      </c>
      <c r="BB13">
        <v>0.35</v>
      </c>
      <c r="BC13">
        <v>0.35</v>
      </c>
      <c r="BD13" t="s">
        <v>311</v>
      </c>
      <c r="BE13">
        <v>21461.67</v>
      </c>
      <c r="BF13">
        <v>2027573</v>
      </c>
      <c r="BG13">
        <v>706773400</v>
      </c>
      <c r="BH13">
        <v>105936700</v>
      </c>
      <c r="BI13">
        <v>8371.57</v>
      </c>
      <c r="BJ13">
        <v>18712900</v>
      </c>
      <c r="BK13">
        <v>154135.6</v>
      </c>
      <c r="BL13">
        <v>9210.98</v>
      </c>
      <c r="BM13">
        <v>13651640</v>
      </c>
      <c r="BN13">
        <v>71470100</v>
      </c>
      <c r="BO13">
        <v>3959.57</v>
      </c>
      <c r="BP13">
        <v>3155830</v>
      </c>
      <c r="BQ13">
        <v>66087.55</v>
      </c>
      <c r="BR13">
        <v>49811890</v>
      </c>
      <c r="BS13">
        <v>12377.59</v>
      </c>
      <c r="BT13">
        <v>312030.59999999998</v>
      </c>
      <c r="BU13">
        <v>3583961</v>
      </c>
      <c r="BV13">
        <v>5260.65</v>
      </c>
      <c r="BW13">
        <v>313875.90000000002</v>
      </c>
      <c r="BX13">
        <v>21362660</v>
      </c>
      <c r="BY13">
        <v>13091110</v>
      </c>
      <c r="BZ13">
        <v>1341.56</v>
      </c>
      <c r="CA13">
        <v>13091.75</v>
      </c>
      <c r="CB13">
        <v>104095.3</v>
      </c>
      <c r="CC13">
        <v>521878.3</v>
      </c>
      <c r="CD13">
        <v>2676.95</v>
      </c>
      <c r="CE13">
        <v>761220.7</v>
      </c>
      <c r="CF13">
        <v>40291.57</v>
      </c>
      <c r="CG13">
        <v>104027.1</v>
      </c>
      <c r="CH13">
        <v>976590</v>
      </c>
      <c r="CI13">
        <v>12249.69</v>
      </c>
      <c r="CJ13">
        <v>37308.269999999997</v>
      </c>
    </row>
    <row r="14" spans="1:88">
      <c r="A14" s="136" t="s">
        <v>248</v>
      </c>
      <c r="B14" t="s">
        <v>253</v>
      </c>
      <c r="D14" s="121">
        <v>44163</v>
      </c>
      <c r="E14" s="122">
        <v>0.66180555555555554</v>
      </c>
      <c r="F14">
        <v>2203</v>
      </c>
      <c r="G14" t="s">
        <v>174</v>
      </c>
      <c r="H14" t="s">
        <v>175</v>
      </c>
      <c r="I14">
        <v>0.73819999999999997</v>
      </c>
      <c r="J14">
        <v>56010</v>
      </c>
      <c r="K14">
        <v>59650</v>
      </c>
      <c r="L14">
        <v>60490</v>
      </c>
      <c r="M14">
        <v>262</v>
      </c>
      <c r="N14">
        <v>272.60000000000002</v>
      </c>
      <c r="O14">
        <v>456.8</v>
      </c>
      <c r="P14">
        <v>550.70000000000005</v>
      </c>
      <c r="Q14">
        <v>558.9</v>
      </c>
      <c r="R14">
        <v>104900</v>
      </c>
      <c r="S14">
        <v>55510</v>
      </c>
      <c r="T14">
        <v>101300</v>
      </c>
      <c r="U14">
        <v>78290</v>
      </c>
      <c r="V14">
        <v>106500</v>
      </c>
      <c r="W14">
        <v>3.0499999999999999E-2</v>
      </c>
      <c r="X14">
        <v>7.4000000000000003E-3</v>
      </c>
      <c r="Y14">
        <v>1057</v>
      </c>
      <c r="Z14">
        <v>122.3</v>
      </c>
      <c r="AA14">
        <v>25.27</v>
      </c>
      <c r="AB14">
        <v>2.0899999999999998E-2</v>
      </c>
      <c r="AC14">
        <v>22.56</v>
      </c>
      <c r="AD14">
        <v>2.9600000000000001E-2</v>
      </c>
      <c r="AE14">
        <v>0.99609999999999999</v>
      </c>
      <c r="AF14" t="s">
        <v>309</v>
      </c>
      <c r="AG14">
        <v>1.65</v>
      </c>
      <c r="AH14">
        <v>1.1399999999999999</v>
      </c>
      <c r="AI14">
        <v>0.21</v>
      </c>
      <c r="AJ14">
        <v>0.53</v>
      </c>
      <c r="AK14">
        <v>5.93</v>
      </c>
      <c r="AL14">
        <v>0.42</v>
      </c>
      <c r="AM14">
        <v>10.31</v>
      </c>
      <c r="AN14">
        <v>1.74</v>
      </c>
      <c r="AO14">
        <v>1.0900000000000001</v>
      </c>
      <c r="AP14">
        <v>4.29</v>
      </c>
      <c r="AQ14">
        <v>5.16</v>
      </c>
      <c r="AR14">
        <v>1.1399999999999999</v>
      </c>
      <c r="AS14">
        <v>1.63</v>
      </c>
      <c r="AT14">
        <v>0.83</v>
      </c>
      <c r="AU14">
        <v>55.37</v>
      </c>
      <c r="AV14">
        <v>71.47</v>
      </c>
      <c r="AW14">
        <v>0.12</v>
      </c>
      <c r="AX14">
        <v>2.19</v>
      </c>
      <c r="AY14">
        <v>0.27</v>
      </c>
      <c r="AZ14">
        <v>18.84</v>
      </c>
      <c r="BA14">
        <v>0.85</v>
      </c>
      <c r="BB14">
        <v>3.44</v>
      </c>
      <c r="BC14">
        <v>0.57999999999999996</v>
      </c>
      <c r="BD14" t="s">
        <v>311</v>
      </c>
      <c r="BE14">
        <v>28457.919999999998</v>
      </c>
      <c r="BF14">
        <v>3193735</v>
      </c>
      <c r="BG14">
        <v>1162746000</v>
      </c>
      <c r="BH14">
        <v>174221200</v>
      </c>
      <c r="BI14">
        <v>2870.39</v>
      </c>
      <c r="BJ14">
        <v>6759249</v>
      </c>
      <c r="BK14">
        <v>74030.14</v>
      </c>
      <c r="BL14">
        <v>9427.83</v>
      </c>
      <c r="BM14">
        <v>14716840</v>
      </c>
      <c r="BN14">
        <v>103440700</v>
      </c>
      <c r="BO14">
        <v>5613.52</v>
      </c>
      <c r="BP14">
        <v>4881128</v>
      </c>
      <c r="BQ14">
        <v>96598.47</v>
      </c>
      <c r="BR14">
        <v>78179930</v>
      </c>
      <c r="BS14">
        <v>19105.97</v>
      </c>
      <c r="BT14">
        <v>467853.5</v>
      </c>
      <c r="BU14">
        <v>5791930</v>
      </c>
      <c r="BV14">
        <v>13.7</v>
      </c>
      <c r="BW14">
        <v>1849.03</v>
      </c>
      <c r="BX14">
        <v>30511560</v>
      </c>
      <c r="BY14">
        <v>327015.2</v>
      </c>
      <c r="BZ14">
        <v>1869.4</v>
      </c>
      <c r="CA14">
        <v>18369.25</v>
      </c>
      <c r="CB14">
        <v>157014.70000000001</v>
      </c>
      <c r="CC14">
        <v>683512</v>
      </c>
      <c r="CD14">
        <v>188.52</v>
      </c>
      <c r="CE14">
        <v>1178974</v>
      </c>
      <c r="CF14">
        <v>70672.13</v>
      </c>
      <c r="CG14">
        <v>87137.15</v>
      </c>
      <c r="CH14">
        <v>1478236</v>
      </c>
      <c r="CI14">
        <v>2305.42</v>
      </c>
      <c r="CJ14">
        <v>27847.45</v>
      </c>
    </row>
    <row r="15" spans="1:88">
      <c r="A15" s="136" t="s">
        <v>294</v>
      </c>
      <c r="B15" t="s">
        <v>299</v>
      </c>
      <c r="D15" s="121">
        <v>44163</v>
      </c>
      <c r="E15" s="122">
        <v>0.76111111111111107</v>
      </c>
      <c r="F15">
        <v>2504</v>
      </c>
      <c r="G15" t="s">
        <v>174</v>
      </c>
      <c r="H15" t="s">
        <v>175</v>
      </c>
      <c r="I15">
        <v>0.84889999999999999</v>
      </c>
      <c r="J15">
        <v>51940</v>
      </c>
      <c r="K15">
        <v>55660</v>
      </c>
      <c r="L15">
        <v>56260</v>
      </c>
      <c r="M15">
        <v>1157</v>
      </c>
      <c r="N15">
        <v>1189</v>
      </c>
      <c r="O15">
        <v>1538</v>
      </c>
      <c r="P15">
        <v>819</v>
      </c>
      <c r="Q15">
        <v>841.4</v>
      </c>
      <c r="R15">
        <v>113700</v>
      </c>
      <c r="S15">
        <v>56970</v>
      </c>
      <c r="T15">
        <v>101400</v>
      </c>
      <c r="U15">
        <v>78410</v>
      </c>
      <c r="V15">
        <v>105400</v>
      </c>
      <c r="W15">
        <v>20.07</v>
      </c>
      <c r="X15">
        <v>20.34</v>
      </c>
      <c r="Y15">
        <v>1176</v>
      </c>
      <c r="Z15">
        <v>7952</v>
      </c>
      <c r="AA15">
        <v>31.06</v>
      </c>
      <c r="AB15">
        <v>0.91869999999999996</v>
      </c>
      <c r="AC15">
        <v>94.81</v>
      </c>
      <c r="AD15">
        <v>0.52969999999999995</v>
      </c>
      <c r="AE15">
        <v>2.629</v>
      </c>
      <c r="AF15" t="s">
        <v>309</v>
      </c>
      <c r="AG15">
        <v>0.44</v>
      </c>
      <c r="AH15">
        <v>1.77</v>
      </c>
      <c r="AI15">
        <v>0.69</v>
      </c>
      <c r="AJ15">
        <v>0.92</v>
      </c>
      <c r="AK15">
        <v>2.2799999999999998</v>
      </c>
      <c r="AL15">
        <v>0.48</v>
      </c>
      <c r="AM15">
        <v>1.71</v>
      </c>
      <c r="AN15">
        <v>2.62</v>
      </c>
      <c r="AO15">
        <v>0.93</v>
      </c>
      <c r="AP15">
        <v>7.83</v>
      </c>
      <c r="AQ15">
        <v>1.24</v>
      </c>
      <c r="AR15">
        <v>0.56000000000000005</v>
      </c>
      <c r="AS15">
        <v>1.51</v>
      </c>
      <c r="AT15">
        <v>0.28000000000000003</v>
      </c>
      <c r="AU15">
        <v>1.79</v>
      </c>
      <c r="AV15">
        <v>0.38</v>
      </c>
      <c r="AW15">
        <v>0.55000000000000004</v>
      </c>
      <c r="AX15">
        <v>12.59</v>
      </c>
      <c r="AY15">
        <v>0.75</v>
      </c>
      <c r="AZ15">
        <v>1.87</v>
      </c>
      <c r="BA15">
        <v>0.4</v>
      </c>
      <c r="BB15">
        <v>0.79</v>
      </c>
      <c r="BC15">
        <v>0.2</v>
      </c>
      <c r="BD15" t="s">
        <v>311</v>
      </c>
      <c r="BE15">
        <v>20032.91</v>
      </c>
      <c r="BF15">
        <v>1894225</v>
      </c>
      <c r="BG15">
        <v>665046700</v>
      </c>
      <c r="BH15">
        <v>99338490</v>
      </c>
      <c r="BI15">
        <v>8078.05</v>
      </c>
      <c r="BJ15">
        <v>18033260</v>
      </c>
      <c r="BK15">
        <v>152136</v>
      </c>
      <c r="BL15">
        <v>8909.67</v>
      </c>
      <c r="BM15">
        <v>13216900</v>
      </c>
      <c r="BN15">
        <v>68610940</v>
      </c>
      <c r="BO15">
        <v>3686.16</v>
      </c>
      <c r="BP15">
        <v>2993789</v>
      </c>
      <c r="BQ15">
        <v>61886.69</v>
      </c>
      <c r="BR15">
        <v>47420620</v>
      </c>
      <c r="BS15">
        <v>12221.18</v>
      </c>
      <c r="BT15">
        <v>290267.7</v>
      </c>
      <c r="BU15">
        <v>3550363</v>
      </c>
      <c r="BV15">
        <v>5190.6099999999997</v>
      </c>
      <c r="BW15">
        <v>309235.90000000002</v>
      </c>
      <c r="BX15">
        <v>20820760</v>
      </c>
      <c r="BY15">
        <v>12985170</v>
      </c>
      <c r="BZ15">
        <v>1301.56</v>
      </c>
      <c r="CA15">
        <v>12139.91</v>
      </c>
      <c r="CB15">
        <v>102477.4</v>
      </c>
      <c r="CC15">
        <v>548167.4</v>
      </c>
      <c r="CD15">
        <v>2686.96</v>
      </c>
      <c r="CE15">
        <v>753683.4</v>
      </c>
      <c r="CF15">
        <v>39611.910000000003</v>
      </c>
      <c r="CG15">
        <v>234000.8</v>
      </c>
      <c r="CH15">
        <v>965056.4</v>
      </c>
      <c r="CI15">
        <v>11203.15</v>
      </c>
      <c r="CJ15">
        <v>47889.01</v>
      </c>
    </row>
    <row r="16" spans="1:88">
      <c r="A16" s="136" t="s">
        <v>250</v>
      </c>
      <c r="B16" t="s">
        <v>255</v>
      </c>
      <c r="D16" s="121">
        <v>44163</v>
      </c>
      <c r="E16" s="122">
        <v>0.66527777777777775</v>
      </c>
      <c r="F16">
        <v>2204</v>
      </c>
      <c r="G16" t="s">
        <v>174</v>
      </c>
      <c r="H16" t="s">
        <v>175</v>
      </c>
      <c r="I16">
        <v>0.7218</v>
      </c>
      <c r="J16">
        <v>55060</v>
      </c>
      <c r="K16">
        <v>58490</v>
      </c>
      <c r="L16">
        <v>59320</v>
      </c>
      <c r="M16">
        <v>303</v>
      </c>
      <c r="N16">
        <v>317.3</v>
      </c>
      <c r="O16">
        <v>452.9</v>
      </c>
      <c r="P16">
        <v>569.9</v>
      </c>
      <c r="Q16">
        <v>573.29999999999995</v>
      </c>
      <c r="R16">
        <v>103600</v>
      </c>
      <c r="S16">
        <v>55630</v>
      </c>
      <c r="T16">
        <v>99910</v>
      </c>
      <c r="U16">
        <v>77100</v>
      </c>
      <c r="V16">
        <v>105200</v>
      </c>
      <c r="W16">
        <v>1.5699999999999999E-2</v>
      </c>
      <c r="X16">
        <v>-2.8E-3</v>
      </c>
      <c r="Y16">
        <v>936.7</v>
      </c>
      <c r="Z16">
        <v>184.4</v>
      </c>
      <c r="AA16">
        <v>27.69</v>
      </c>
      <c r="AB16">
        <v>1.9300000000000001E-2</v>
      </c>
      <c r="AC16">
        <v>45.97</v>
      </c>
      <c r="AD16">
        <v>4.4699999999999997E-2</v>
      </c>
      <c r="AE16">
        <v>1.419</v>
      </c>
      <c r="AF16" t="s">
        <v>309</v>
      </c>
      <c r="AG16">
        <v>0.83</v>
      </c>
      <c r="AH16">
        <v>0.96</v>
      </c>
      <c r="AI16">
        <v>1.36</v>
      </c>
      <c r="AJ16">
        <v>2</v>
      </c>
      <c r="AK16">
        <v>4.51</v>
      </c>
      <c r="AL16">
        <v>2.31</v>
      </c>
      <c r="AM16">
        <v>11.14</v>
      </c>
      <c r="AN16">
        <v>2.37</v>
      </c>
      <c r="AO16">
        <v>1.59</v>
      </c>
      <c r="AP16">
        <v>4.01</v>
      </c>
      <c r="AQ16">
        <v>1.03</v>
      </c>
      <c r="AR16">
        <v>1.74</v>
      </c>
      <c r="AS16">
        <v>1.95</v>
      </c>
      <c r="AT16">
        <v>1.3</v>
      </c>
      <c r="AU16">
        <v>63.74</v>
      </c>
      <c r="AV16" t="s">
        <v>310</v>
      </c>
      <c r="AW16">
        <v>1.73</v>
      </c>
      <c r="AX16">
        <v>3.34</v>
      </c>
      <c r="AY16">
        <v>0.51</v>
      </c>
      <c r="AZ16">
        <v>3.7</v>
      </c>
      <c r="BA16">
        <v>1.71</v>
      </c>
      <c r="BB16">
        <v>2.88</v>
      </c>
      <c r="BC16">
        <v>0.91</v>
      </c>
      <c r="BD16" t="s">
        <v>311</v>
      </c>
      <c r="BE16">
        <v>28115.09</v>
      </c>
      <c r="BF16">
        <v>3151127</v>
      </c>
      <c r="BG16">
        <v>1151652000</v>
      </c>
      <c r="BH16">
        <v>172566500</v>
      </c>
      <c r="BI16">
        <v>3330.5</v>
      </c>
      <c r="BJ16">
        <v>7941773</v>
      </c>
      <c r="BK16">
        <v>73848.179999999993</v>
      </c>
      <c r="BL16">
        <v>9784.7099999999991</v>
      </c>
      <c r="BM16">
        <v>15219210</v>
      </c>
      <c r="BN16">
        <v>102523600</v>
      </c>
      <c r="BO16">
        <v>5647.96</v>
      </c>
      <c r="BP16">
        <v>4861921</v>
      </c>
      <c r="BQ16">
        <v>95473.54</v>
      </c>
      <c r="BR16">
        <v>77993780</v>
      </c>
      <c r="BS16">
        <v>19176.07</v>
      </c>
      <c r="BT16">
        <v>469501.1</v>
      </c>
      <c r="BU16">
        <v>5851262</v>
      </c>
      <c r="BV16">
        <v>7.78</v>
      </c>
      <c r="BW16">
        <v>1614.18</v>
      </c>
      <c r="BX16">
        <v>27322860</v>
      </c>
      <c r="BY16">
        <v>493781.1</v>
      </c>
      <c r="BZ16">
        <v>1825.32</v>
      </c>
      <c r="CA16">
        <v>18192.73</v>
      </c>
      <c r="CB16">
        <v>157975.29999999999</v>
      </c>
      <c r="CC16">
        <v>753390.9</v>
      </c>
      <c r="CD16">
        <v>181.86</v>
      </c>
      <c r="CE16">
        <v>1183719</v>
      </c>
      <c r="CF16">
        <v>71346.27</v>
      </c>
      <c r="CG16">
        <v>178202.8</v>
      </c>
      <c r="CH16">
        <v>1486791</v>
      </c>
      <c r="CI16">
        <v>2769.96</v>
      </c>
      <c r="CJ16">
        <v>39850.230000000003</v>
      </c>
    </row>
    <row r="17" spans="1:88">
      <c r="A17" s="136" t="s">
        <v>296</v>
      </c>
      <c r="B17" t="s">
        <v>301</v>
      </c>
      <c r="D17" s="121">
        <v>44163</v>
      </c>
      <c r="E17" s="122">
        <v>0.76527777777777783</v>
      </c>
      <c r="F17">
        <v>2505</v>
      </c>
      <c r="G17" t="s">
        <v>174</v>
      </c>
      <c r="H17" t="s">
        <v>175</v>
      </c>
      <c r="I17">
        <v>1.5129999999999999</v>
      </c>
      <c r="J17">
        <v>7564</v>
      </c>
      <c r="K17">
        <v>8094</v>
      </c>
      <c r="L17">
        <v>8155</v>
      </c>
      <c r="M17">
        <v>1273</v>
      </c>
      <c r="N17">
        <v>1276</v>
      </c>
      <c r="O17">
        <v>1204</v>
      </c>
      <c r="P17">
        <v>65.03</v>
      </c>
      <c r="Q17">
        <v>68.25</v>
      </c>
      <c r="R17">
        <v>190200</v>
      </c>
      <c r="S17">
        <v>105800</v>
      </c>
      <c r="T17">
        <v>182500</v>
      </c>
      <c r="U17">
        <v>145400</v>
      </c>
      <c r="V17">
        <v>191400</v>
      </c>
      <c r="W17">
        <v>1.931</v>
      </c>
      <c r="X17">
        <v>1.8620000000000001</v>
      </c>
      <c r="Y17">
        <v>255.9</v>
      </c>
      <c r="Z17">
        <v>1919</v>
      </c>
      <c r="AA17">
        <v>158.30000000000001</v>
      </c>
      <c r="AB17">
        <v>2.3900000000000001E-2</v>
      </c>
      <c r="AC17">
        <v>3.6539999999999999</v>
      </c>
      <c r="AD17">
        <v>0.88270000000000004</v>
      </c>
      <c r="AE17">
        <v>2.6800000000000001E-2</v>
      </c>
      <c r="AF17" t="s">
        <v>309</v>
      </c>
      <c r="AG17">
        <v>0.9</v>
      </c>
      <c r="AH17">
        <v>0.18</v>
      </c>
      <c r="AI17">
        <v>1.23</v>
      </c>
      <c r="AJ17">
        <v>1.2</v>
      </c>
      <c r="AK17">
        <v>2.38</v>
      </c>
      <c r="AL17">
        <v>1.19</v>
      </c>
      <c r="AM17">
        <v>9.0399999999999991</v>
      </c>
      <c r="AN17">
        <v>2.3199999999999998</v>
      </c>
      <c r="AO17">
        <v>3.35</v>
      </c>
      <c r="AP17">
        <v>4.32</v>
      </c>
      <c r="AQ17">
        <v>2.6</v>
      </c>
      <c r="AR17">
        <v>0.87</v>
      </c>
      <c r="AS17">
        <v>0.56999999999999995</v>
      </c>
      <c r="AT17">
        <v>1.1399999999999999</v>
      </c>
      <c r="AU17">
        <v>5.33</v>
      </c>
      <c r="AV17">
        <v>1.28</v>
      </c>
      <c r="AW17">
        <v>1.0900000000000001</v>
      </c>
      <c r="AX17">
        <v>2.65</v>
      </c>
      <c r="AY17">
        <v>0.6</v>
      </c>
      <c r="AZ17">
        <v>6.08</v>
      </c>
      <c r="BA17">
        <v>2.2200000000000002</v>
      </c>
      <c r="BB17">
        <v>1.53</v>
      </c>
      <c r="BC17">
        <v>1.71</v>
      </c>
      <c r="BD17" t="s">
        <v>311</v>
      </c>
      <c r="BE17">
        <v>33615.42</v>
      </c>
      <c r="BF17">
        <v>259139.6</v>
      </c>
      <c r="BG17">
        <v>91432950</v>
      </c>
      <c r="BH17">
        <v>13612320</v>
      </c>
      <c r="BI17">
        <v>8348.2099999999991</v>
      </c>
      <c r="BJ17">
        <v>18293560</v>
      </c>
      <c r="BK17">
        <v>121907.7</v>
      </c>
      <c r="BL17">
        <v>765.6</v>
      </c>
      <c r="BM17">
        <v>1640019</v>
      </c>
      <c r="BN17">
        <v>117843600</v>
      </c>
      <c r="BO17">
        <v>6427.2</v>
      </c>
      <c r="BP17">
        <v>5096330</v>
      </c>
      <c r="BQ17">
        <v>107807.4</v>
      </c>
      <c r="BR17">
        <v>81422360</v>
      </c>
      <c r="BS17">
        <v>11478.34</v>
      </c>
      <c r="BT17">
        <v>293892.3</v>
      </c>
      <c r="BU17">
        <v>3356823</v>
      </c>
      <c r="BV17">
        <v>469.64</v>
      </c>
      <c r="BW17">
        <v>27651.25</v>
      </c>
      <c r="BX17">
        <v>4283802</v>
      </c>
      <c r="BY17">
        <v>3218750</v>
      </c>
      <c r="BZ17">
        <v>1231.18</v>
      </c>
      <c r="CA17">
        <v>12330.31</v>
      </c>
      <c r="CB17">
        <v>92524.54</v>
      </c>
      <c r="CC17">
        <v>2521597</v>
      </c>
      <c r="CD17">
        <v>124.08</v>
      </c>
      <c r="CE17">
        <v>724651.5</v>
      </c>
      <c r="CF17">
        <v>40013.39</v>
      </c>
      <c r="CG17">
        <v>8690.84</v>
      </c>
      <c r="CH17">
        <v>941143.1</v>
      </c>
      <c r="CI17">
        <v>17596.28</v>
      </c>
      <c r="CJ17">
        <v>532.61</v>
      </c>
    </row>
    <row r="18" spans="1:88">
      <c r="A18" s="136" t="s">
        <v>252</v>
      </c>
      <c r="B18" t="s">
        <v>257</v>
      </c>
      <c r="D18" s="121">
        <v>44163</v>
      </c>
      <c r="E18" s="122">
        <v>0.6694444444444444</v>
      </c>
      <c r="F18">
        <v>2205</v>
      </c>
      <c r="G18" t="s">
        <v>174</v>
      </c>
      <c r="H18" t="s">
        <v>175</v>
      </c>
      <c r="I18">
        <v>0.53869999999999996</v>
      </c>
      <c r="J18">
        <v>3044</v>
      </c>
      <c r="K18">
        <v>3261</v>
      </c>
      <c r="L18">
        <v>3299</v>
      </c>
      <c r="M18">
        <v>238.7</v>
      </c>
      <c r="N18">
        <v>247.9</v>
      </c>
      <c r="O18">
        <v>281.10000000000002</v>
      </c>
      <c r="P18">
        <v>35.159999999999997</v>
      </c>
      <c r="Q18">
        <v>39.72</v>
      </c>
      <c r="R18">
        <v>184200</v>
      </c>
      <c r="S18">
        <v>99020</v>
      </c>
      <c r="T18">
        <v>175500</v>
      </c>
      <c r="U18">
        <v>138300</v>
      </c>
      <c r="V18">
        <v>185300</v>
      </c>
      <c r="W18">
        <v>1.7100000000000001E-2</v>
      </c>
      <c r="X18">
        <v>-1.5E-3</v>
      </c>
      <c r="Y18">
        <v>175.6</v>
      </c>
      <c r="Z18">
        <v>289.39999999999998</v>
      </c>
      <c r="AA18">
        <v>142.5</v>
      </c>
      <c r="AB18">
        <v>4.8999999999999998E-3</v>
      </c>
      <c r="AC18">
        <v>2.5609999999999999</v>
      </c>
      <c r="AD18">
        <v>-2.7000000000000001E-3</v>
      </c>
      <c r="AE18">
        <v>8.3000000000000001E-3</v>
      </c>
      <c r="AF18" t="s">
        <v>309</v>
      </c>
      <c r="AG18">
        <v>1.44</v>
      </c>
      <c r="AH18">
        <v>1.63</v>
      </c>
      <c r="AI18">
        <v>3.26</v>
      </c>
      <c r="AJ18">
        <v>3.59</v>
      </c>
      <c r="AK18">
        <v>5.76</v>
      </c>
      <c r="AL18">
        <v>1.2</v>
      </c>
      <c r="AM18">
        <v>11.1</v>
      </c>
      <c r="AN18">
        <v>8.19</v>
      </c>
      <c r="AO18">
        <v>11.28</v>
      </c>
      <c r="AP18">
        <v>4.78</v>
      </c>
      <c r="AQ18">
        <v>2.46</v>
      </c>
      <c r="AR18">
        <v>1.55</v>
      </c>
      <c r="AS18">
        <v>1.39</v>
      </c>
      <c r="AT18">
        <v>1.34</v>
      </c>
      <c r="AU18">
        <v>19.559999999999999</v>
      </c>
      <c r="AV18" t="s">
        <v>310</v>
      </c>
      <c r="AW18">
        <v>1.6</v>
      </c>
      <c r="AX18">
        <v>3.11</v>
      </c>
      <c r="AY18">
        <v>0.54</v>
      </c>
      <c r="AZ18">
        <v>59.43</v>
      </c>
      <c r="BA18">
        <v>4.68</v>
      </c>
      <c r="BB18">
        <v>56.6</v>
      </c>
      <c r="BC18">
        <v>37.46</v>
      </c>
      <c r="BD18" t="s">
        <v>311</v>
      </c>
      <c r="BE18">
        <v>20261.05</v>
      </c>
      <c r="BF18">
        <v>169531.2</v>
      </c>
      <c r="BG18">
        <v>61778080</v>
      </c>
      <c r="BH18">
        <v>9235610</v>
      </c>
      <c r="BI18">
        <v>2556.98</v>
      </c>
      <c r="BJ18">
        <v>5974240</v>
      </c>
      <c r="BK18">
        <v>44800.38</v>
      </c>
      <c r="BL18">
        <v>754.49</v>
      </c>
      <c r="BM18">
        <v>2077798</v>
      </c>
      <c r="BN18">
        <v>177519000</v>
      </c>
      <c r="BO18">
        <v>9780.2800000000007</v>
      </c>
      <c r="BP18">
        <v>8216558</v>
      </c>
      <c r="BQ18">
        <v>166687.79999999999</v>
      </c>
      <c r="BR18">
        <v>132157000</v>
      </c>
      <c r="BS18">
        <v>18660.96</v>
      </c>
      <c r="BT18">
        <v>456517.8</v>
      </c>
      <c r="BU18">
        <v>5628016</v>
      </c>
      <c r="BV18">
        <v>8.15</v>
      </c>
      <c r="BW18">
        <v>1583.82</v>
      </c>
      <c r="BX18">
        <v>4928973</v>
      </c>
      <c r="BY18">
        <v>753269.4</v>
      </c>
      <c r="BZ18">
        <v>1855.33</v>
      </c>
      <c r="CA18">
        <v>17706.18</v>
      </c>
      <c r="CB18">
        <v>152494.79999999999</v>
      </c>
      <c r="CC18">
        <v>3740288</v>
      </c>
      <c r="CD18">
        <v>113.71</v>
      </c>
      <c r="CE18">
        <v>1148234</v>
      </c>
      <c r="CF18">
        <v>73110.34</v>
      </c>
      <c r="CG18">
        <v>9659.32</v>
      </c>
      <c r="CH18">
        <v>1455309</v>
      </c>
      <c r="CI18">
        <v>1326.02</v>
      </c>
      <c r="CJ18">
        <v>317.79000000000002</v>
      </c>
    </row>
    <row r="19" spans="1:88">
      <c r="A19" s="136" t="s">
        <v>298</v>
      </c>
      <c r="B19" t="s">
        <v>303</v>
      </c>
      <c r="D19" s="121">
        <v>44163</v>
      </c>
      <c r="E19" s="122">
        <v>0.76874999999999993</v>
      </c>
      <c r="F19">
        <v>2506</v>
      </c>
      <c r="G19" t="s">
        <v>174</v>
      </c>
      <c r="H19" t="s">
        <v>175</v>
      </c>
      <c r="I19">
        <v>0.25619999999999998</v>
      </c>
      <c r="J19">
        <v>808.5</v>
      </c>
      <c r="K19">
        <v>871</v>
      </c>
      <c r="L19">
        <v>905</v>
      </c>
      <c r="M19">
        <v>216</v>
      </c>
      <c r="N19">
        <v>225.5</v>
      </c>
      <c r="O19">
        <v>147.30000000000001</v>
      </c>
      <c r="P19">
        <v>80.849999999999994</v>
      </c>
      <c r="Q19">
        <v>94.24</v>
      </c>
      <c r="R19">
        <v>207900</v>
      </c>
      <c r="S19">
        <v>109900</v>
      </c>
      <c r="T19">
        <v>199600</v>
      </c>
      <c r="U19">
        <v>156500</v>
      </c>
      <c r="V19">
        <v>210000</v>
      </c>
      <c r="W19">
        <v>0.74970000000000003</v>
      </c>
      <c r="X19">
        <v>0.77739999999999998</v>
      </c>
      <c r="Y19">
        <v>52.92</v>
      </c>
      <c r="Z19">
        <v>855</v>
      </c>
      <c r="AA19">
        <v>78.42</v>
      </c>
      <c r="AB19">
        <v>0.1152</v>
      </c>
      <c r="AC19">
        <v>3.8519999999999999</v>
      </c>
      <c r="AD19">
        <v>1.95E-2</v>
      </c>
      <c r="AE19">
        <v>0.14599999999999999</v>
      </c>
      <c r="AF19" t="s">
        <v>309</v>
      </c>
      <c r="AG19">
        <v>1.1499999999999999</v>
      </c>
      <c r="AH19">
        <v>1.85</v>
      </c>
      <c r="AI19">
        <v>0.5</v>
      </c>
      <c r="AJ19">
        <v>0.44</v>
      </c>
      <c r="AK19">
        <v>6.19</v>
      </c>
      <c r="AL19">
        <v>0.42</v>
      </c>
      <c r="AM19">
        <v>10.31</v>
      </c>
      <c r="AN19">
        <v>8.61</v>
      </c>
      <c r="AO19">
        <v>4.55</v>
      </c>
      <c r="AP19">
        <v>4.1500000000000004</v>
      </c>
      <c r="AQ19">
        <v>0.19</v>
      </c>
      <c r="AR19">
        <v>0.14000000000000001</v>
      </c>
      <c r="AS19">
        <v>0.3</v>
      </c>
      <c r="AT19">
        <v>0.39</v>
      </c>
      <c r="AU19">
        <v>10.42</v>
      </c>
      <c r="AV19">
        <v>0.87</v>
      </c>
      <c r="AW19">
        <v>0.54</v>
      </c>
      <c r="AX19">
        <v>3.02</v>
      </c>
      <c r="AY19">
        <v>0.7</v>
      </c>
      <c r="AZ19">
        <v>6.97</v>
      </c>
      <c r="BA19">
        <v>1.84</v>
      </c>
      <c r="BB19">
        <v>6.93</v>
      </c>
      <c r="BC19">
        <v>2.46</v>
      </c>
      <c r="BD19" t="s">
        <v>311</v>
      </c>
      <c r="BE19">
        <v>6501.65</v>
      </c>
      <c r="BF19">
        <v>30668.32</v>
      </c>
      <c r="BG19">
        <v>10956980</v>
      </c>
      <c r="BH19">
        <v>1682961</v>
      </c>
      <c r="BI19">
        <v>1575.7</v>
      </c>
      <c r="BJ19">
        <v>3609206</v>
      </c>
      <c r="BK19">
        <v>16623.73</v>
      </c>
      <c r="BL19">
        <v>1024.52</v>
      </c>
      <c r="BM19">
        <v>2232598</v>
      </c>
      <c r="BN19">
        <v>140691500</v>
      </c>
      <c r="BO19">
        <v>7394.36</v>
      </c>
      <c r="BP19">
        <v>6205616</v>
      </c>
      <c r="BQ19">
        <v>128414.1</v>
      </c>
      <c r="BR19">
        <v>99476020</v>
      </c>
      <c r="BS19">
        <v>12707.13</v>
      </c>
      <c r="BT19">
        <v>320989.5</v>
      </c>
      <c r="BU19">
        <v>3737618</v>
      </c>
      <c r="BV19">
        <v>202.6</v>
      </c>
      <c r="BW19">
        <v>13478.23</v>
      </c>
      <c r="BX19">
        <v>986888.5</v>
      </c>
      <c r="BY19">
        <v>1565162</v>
      </c>
      <c r="BZ19">
        <v>1371.93</v>
      </c>
      <c r="CA19">
        <v>13676.76</v>
      </c>
      <c r="CB19">
        <v>104417.3</v>
      </c>
      <c r="CC19">
        <v>1409818</v>
      </c>
      <c r="CD19">
        <v>407.42</v>
      </c>
      <c r="CE19">
        <v>788056.4</v>
      </c>
      <c r="CF19">
        <v>45169.54</v>
      </c>
      <c r="CG19">
        <v>9959.5499999999993</v>
      </c>
      <c r="CH19">
        <v>989343.1</v>
      </c>
      <c r="CI19">
        <v>1343.42</v>
      </c>
      <c r="CJ19">
        <v>2784.04</v>
      </c>
    </row>
    <row r="20" spans="1:88">
      <c r="A20" s="136" t="s">
        <v>254</v>
      </c>
      <c r="B20" t="s">
        <v>259</v>
      </c>
      <c r="D20" s="121">
        <v>44163</v>
      </c>
      <c r="E20" s="122">
        <v>0.67291666666666661</v>
      </c>
      <c r="F20">
        <v>2206</v>
      </c>
      <c r="G20" t="s">
        <v>174</v>
      </c>
      <c r="H20" t="s">
        <v>175</v>
      </c>
      <c r="I20">
        <v>0.1154</v>
      </c>
      <c r="J20">
        <v>680.7</v>
      </c>
      <c r="K20">
        <v>717.6</v>
      </c>
      <c r="L20">
        <v>742.9</v>
      </c>
      <c r="M20">
        <v>1.855</v>
      </c>
      <c r="N20">
        <v>2.04</v>
      </c>
      <c r="O20">
        <v>28.92</v>
      </c>
      <c r="P20">
        <v>40.5</v>
      </c>
      <c r="Q20">
        <v>44.45</v>
      </c>
      <c r="R20">
        <v>188500</v>
      </c>
      <c r="S20">
        <v>100900</v>
      </c>
      <c r="T20">
        <v>182800</v>
      </c>
      <c r="U20">
        <v>141800</v>
      </c>
      <c r="V20">
        <v>192800</v>
      </c>
      <c r="W20">
        <v>6.7999999999999996E-3</v>
      </c>
      <c r="X20">
        <v>-7.3000000000000001E-3</v>
      </c>
      <c r="Y20">
        <v>46.32</v>
      </c>
      <c r="Z20">
        <v>0.63560000000000005</v>
      </c>
      <c r="AA20">
        <v>68.48</v>
      </c>
      <c r="AB20">
        <v>1.4500000000000001E-2</v>
      </c>
      <c r="AC20">
        <v>2.7949999999999999</v>
      </c>
      <c r="AD20">
        <v>-7.4000000000000003E-3</v>
      </c>
      <c r="AE20">
        <v>8.3500000000000005E-2</v>
      </c>
      <c r="AF20" t="s">
        <v>309</v>
      </c>
      <c r="AG20">
        <v>2.4300000000000002</v>
      </c>
      <c r="AH20">
        <v>0.95</v>
      </c>
      <c r="AI20">
        <v>1.07</v>
      </c>
      <c r="AJ20">
        <v>1.46</v>
      </c>
      <c r="AK20">
        <v>26.09</v>
      </c>
      <c r="AL20">
        <v>2.77</v>
      </c>
      <c r="AM20">
        <v>14.31</v>
      </c>
      <c r="AN20">
        <v>1.67</v>
      </c>
      <c r="AO20">
        <v>4.43</v>
      </c>
      <c r="AP20">
        <v>4.66</v>
      </c>
      <c r="AQ20">
        <v>4.4000000000000004</v>
      </c>
      <c r="AR20">
        <v>0.4</v>
      </c>
      <c r="AS20">
        <v>0.96</v>
      </c>
      <c r="AT20">
        <v>0.7</v>
      </c>
      <c r="AU20">
        <v>63.52</v>
      </c>
      <c r="AV20">
        <v>32.020000000000003</v>
      </c>
      <c r="AW20">
        <v>0.54</v>
      </c>
      <c r="AX20">
        <v>8.16</v>
      </c>
      <c r="AY20">
        <v>0.96</v>
      </c>
      <c r="AZ20">
        <v>38.18</v>
      </c>
      <c r="BA20">
        <v>3.93</v>
      </c>
      <c r="BB20">
        <v>19.95</v>
      </c>
      <c r="BC20">
        <v>2.2200000000000002</v>
      </c>
      <c r="BD20" t="s">
        <v>311</v>
      </c>
      <c r="BE20">
        <v>4543.05</v>
      </c>
      <c r="BF20">
        <v>37760.44</v>
      </c>
      <c r="BG20">
        <v>13504900</v>
      </c>
      <c r="BH20">
        <v>2066852</v>
      </c>
      <c r="BI20">
        <v>32.22</v>
      </c>
      <c r="BJ20">
        <v>66726.38</v>
      </c>
      <c r="BK20">
        <v>5081.12</v>
      </c>
      <c r="BL20">
        <v>838.94</v>
      </c>
      <c r="BM20">
        <v>2175295</v>
      </c>
      <c r="BN20">
        <v>183073700</v>
      </c>
      <c r="BO20">
        <v>9924.84</v>
      </c>
      <c r="BP20">
        <v>8500599</v>
      </c>
      <c r="BQ20">
        <v>170220.2</v>
      </c>
      <c r="BR20">
        <v>136621800</v>
      </c>
      <c r="BS20">
        <v>18581.23</v>
      </c>
      <c r="BT20">
        <v>460170</v>
      </c>
      <c r="BU20">
        <v>5591738</v>
      </c>
      <c r="BV20">
        <v>4.07</v>
      </c>
      <c r="BW20">
        <v>1436.01</v>
      </c>
      <c r="BX20">
        <v>1292338</v>
      </c>
      <c r="BY20">
        <v>1970.16</v>
      </c>
      <c r="BZ20">
        <v>1820.51</v>
      </c>
      <c r="CA20">
        <v>17975.78</v>
      </c>
      <c r="CB20">
        <v>151971.6</v>
      </c>
      <c r="CC20">
        <v>1791949</v>
      </c>
      <c r="CD20">
        <v>153.34</v>
      </c>
      <c r="CE20">
        <v>1132693</v>
      </c>
      <c r="CF20">
        <v>72623</v>
      </c>
      <c r="CG20">
        <v>10395.370000000001</v>
      </c>
      <c r="CH20">
        <v>1422609</v>
      </c>
      <c r="CI20">
        <v>1162.29</v>
      </c>
      <c r="CJ20">
        <v>2327.65</v>
      </c>
    </row>
    <row r="21" spans="1:88">
      <c r="A21" s="136" t="s">
        <v>300</v>
      </c>
      <c r="B21" t="s">
        <v>305</v>
      </c>
      <c r="D21" s="121">
        <v>44163</v>
      </c>
      <c r="E21" s="122">
        <v>0.7729166666666667</v>
      </c>
      <c r="F21">
        <v>2507</v>
      </c>
      <c r="G21" t="s">
        <v>174</v>
      </c>
      <c r="H21" t="s">
        <v>175</v>
      </c>
      <c r="I21">
        <v>25.32</v>
      </c>
      <c r="J21">
        <v>17410</v>
      </c>
      <c r="K21">
        <v>16660</v>
      </c>
      <c r="L21">
        <v>16860</v>
      </c>
      <c r="M21">
        <v>16820</v>
      </c>
      <c r="N21">
        <v>15300</v>
      </c>
      <c r="O21">
        <v>13620</v>
      </c>
      <c r="P21">
        <v>139.30000000000001</v>
      </c>
      <c r="Q21">
        <v>136.30000000000001</v>
      </c>
      <c r="R21">
        <v>126700</v>
      </c>
      <c r="S21">
        <v>79490</v>
      </c>
      <c r="T21">
        <v>120400</v>
      </c>
      <c r="U21">
        <v>107500</v>
      </c>
      <c r="V21">
        <v>124800</v>
      </c>
      <c r="W21">
        <v>19.350000000000001</v>
      </c>
      <c r="X21">
        <v>17.3</v>
      </c>
      <c r="Y21">
        <v>1432</v>
      </c>
      <c r="Z21">
        <v>18870</v>
      </c>
      <c r="AA21">
        <v>510.1</v>
      </c>
      <c r="AB21">
        <v>4.726</v>
      </c>
      <c r="AC21">
        <v>4.6079999999999997</v>
      </c>
      <c r="AD21">
        <v>0.503</v>
      </c>
      <c r="AE21">
        <v>8.9599999999999999E-2</v>
      </c>
      <c r="AF21" t="s">
        <v>309</v>
      </c>
      <c r="AG21">
        <v>0.81</v>
      </c>
      <c r="AH21">
        <v>11.01</v>
      </c>
      <c r="AI21">
        <v>0.02</v>
      </c>
      <c r="AJ21">
        <v>0.53</v>
      </c>
      <c r="AK21">
        <v>10.54</v>
      </c>
      <c r="AL21">
        <v>0.57999999999999996</v>
      </c>
      <c r="AM21">
        <v>8.8699999999999992</v>
      </c>
      <c r="AN21">
        <v>11.84</v>
      </c>
      <c r="AO21">
        <v>2.99</v>
      </c>
      <c r="AP21">
        <v>3.78</v>
      </c>
      <c r="AQ21">
        <v>10.47</v>
      </c>
      <c r="AR21">
        <v>0.23</v>
      </c>
      <c r="AS21">
        <v>10.91</v>
      </c>
      <c r="AT21">
        <v>0.44</v>
      </c>
      <c r="AU21">
        <v>9.77</v>
      </c>
      <c r="AV21">
        <v>0.36</v>
      </c>
      <c r="AW21">
        <v>0.51</v>
      </c>
      <c r="AX21">
        <v>2.46</v>
      </c>
      <c r="AY21">
        <v>0.28999999999999998</v>
      </c>
      <c r="AZ21">
        <v>1</v>
      </c>
      <c r="BA21">
        <v>3.39</v>
      </c>
      <c r="BB21">
        <v>0.36</v>
      </c>
      <c r="BC21">
        <v>5.26</v>
      </c>
      <c r="BD21" t="s">
        <v>311</v>
      </c>
      <c r="BE21">
        <v>472864.3</v>
      </c>
      <c r="BF21">
        <v>482318.9</v>
      </c>
      <c r="BG21">
        <v>159007300</v>
      </c>
      <c r="BH21">
        <v>23772020</v>
      </c>
      <c r="BI21">
        <v>89160.92</v>
      </c>
      <c r="BJ21">
        <v>185234600</v>
      </c>
      <c r="BK21">
        <v>1205567</v>
      </c>
      <c r="BL21">
        <v>1224.54</v>
      </c>
      <c r="BM21">
        <v>2192798</v>
      </c>
      <c r="BN21">
        <v>68729300</v>
      </c>
      <c r="BO21">
        <v>3908.44</v>
      </c>
      <c r="BP21">
        <v>2839687</v>
      </c>
      <c r="BQ21">
        <v>64413.18</v>
      </c>
      <c r="BR21">
        <v>44852050</v>
      </c>
      <c r="BS21">
        <v>9338.67</v>
      </c>
      <c r="BT21">
        <v>257478</v>
      </c>
      <c r="BU21">
        <v>2835369</v>
      </c>
      <c r="BV21">
        <v>3802.39</v>
      </c>
      <c r="BW21">
        <v>210126.9</v>
      </c>
      <c r="BX21">
        <v>20246060</v>
      </c>
      <c r="BY21">
        <v>27737970</v>
      </c>
      <c r="BZ21">
        <v>1070.06</v>
      </c>
      <c r="CA21">
        <v>10983.64</v>
      </c>
      <c r="CB21">
        <v>87420.55</v>
      </c>
      <c r="CC21">
        <v>7677453</v>
      </c>
      <c r="CD21">
        <v>10936.95</v>
      </c>
      <c r="CE21">
        <v>607509</v>
      </c>
      <c r="CF21">
        <v>31307.71</v>
      </c>
      <c r="CG21">
        <v>9178.9599999999991</v>
      </c>
      <c r="CH21">
        <v>793528.6</v>
      </c>
      <c r="CI21">
        <v>8785.7000000000007</v>
      </c>
      <c r="CJ21">
        <v>1389.35</v>
      </c>
    </row>
    <row r="22" spans="1:88">
      <c r="A22" s="136" t="s">
        <v>256</v>
      </c>
      <c r="B22" t="s">
        <v>264</v>
      </c>
      <c r="D22" s="121">
        <v>44163</v>
      </c>
      <c r="E22" s="122">
        <v>0.67708333333333337</v>
      </c>
      <c r="F22">
        <v>2207</v>
      </c>
      <c r="G22" t="s">
        <v>174</v>
      </c>
      <c r="H22" t="s">
        <v>175</v>
      </c>
      <c r="I22">
        <v>13.36</v>
      </c>
      <c r="J22">
        <v>10180</v>
      </c>
      <c r="K22">
        <v>10350</v>
      </c>
      <c r="L22">
        <v>10460</v>
      </c>
      <c r="M22">
        <v>7406</v>
      </c>
      <c r="N22">
        <v>7239</v>
      </c>
      <c r="O22">
        <v>7202</v>
      </c>
      <c r="P22">
        <v>102.5</v>
      </c>
      <c r="Q22">
        <v>102</v>
      </c>
      <c r="R22">
        <v>156000</v>
      </c>
      <c r="S22">
        <v>91170</v>
      </c>
      <c r="T22">
        <v>146800</v>
      </c>
      <c r="U22">
        <v>122000</v>
      </c>
      <c r="V22">
        <v>153600</v>
      </c>
      <c r="W22">
        <v>4.8550000000000004</v>
      </c>
      <c r="X22">
        <v>4.798</v>
      </c>
      <c r="Y22">
        <v>1680</v>
      </c>
      <c r="Z22">
        <v>10340</v>
      </c>
      <c r="AA22">
        <v>635.4</v>
      </c>
      <c r="AB22">
        <v>0.90349999999999997</v>
      </c>
      <c r="AC22">
        <v>4.1870000000000003</v>
      </c>
      <c r="AD22">
        <v>0.17319999999999999</v>
      </c>
      <c r="AE22">
        <v>5.7000000000000002E-2</v>
      </c>
      <c r="AF22" t="s">
        <v>309</v>
      </c>
      <c r="AG22">
        <v>0.57999999999999996</v>
      </c>
      <c r="AH22">
        <v>4.66</v>
      </c>
      <c r="AI22">
        <v>0.94</v>
      </c>
      <c r="AJ22">
        <v>0.89</v>
      </c>
      <c r="AK22">
        <v>3.51</v>
      </c>
      <c r="AL22">
        <v>0.92</v>
      </c>
      <c r="AM22">
        <v>7.9</v>
      </c>
      <c r="AN22">
        <v>3.28</v>
      </c>
      <c r="AO22">
        <v>2.72</v>
      </c>
      <c r="AP22">
        <v>2.77</v>
      </c>
      <c r="AQ22">
        <v>4.66</v>
      </c>
      <c r="AR22">
        <v>1.56</v>
      </c>
      <c r="AS22">
        <v>3.63</v>
      </c>
      <c r="AT22">
        <v>1.35</v>
      </c>
      <c r="AU22">
        <v>7.91</v>
      </c>
      <c r="AV22">
        <v>0.66</v>
      </c>
      <c r="AW22">
        <v>1</v>
      </c>
      <c r="AX22">
        <v>2.25</v>
      </c>
      <c r="AY22">
        <v>0.75</v>
      </c>
      <c r="AZ22">
        <v>1.74</v>
      </c>
      <c r="BA22">
        <v>2.16</v>
      </c>
      <c r="BB22">
        <v>5.41</v>
      </c>
      <c r="BC22">
        <v>4.67</v>
      </c>
      <c r="BD22" t="s">
        <v>311</v>
      </c>
      <c r="BE22">
        <v>356647</v>
      </c>
      <c r="BF22">
        <v>435874.6</v>
      </c>
      <c r="BG22">
        <v>141054700</v>
      </c>
      <c r="BH22">
        <v>21078290</v>
      </c>
      <c r="BI22">
        <v>60693.75</v>
      </c>
      <c r="BJ22">
        <v>125192800</v>
      </c>
      <c r="BK22">
        <v>907702.8</v>
      </c>
      <c r="BL22">
        <v>1430.12</v>
      </c>
      <c r="BM22">
        <v>2551440</v>
      </c>
      <c r="BN22">
        <v>120660200</v>
      </c>
      <c r="BO22">
        <v>6926.35</v>
      </c>
      <c r="BP22">
        <v>4944869</v>
      </c>
      <c r="BQ22">
        <v>113093</v>
      </c>
      <c r="BR22">
        <v>78881250</v>
      </c>
      <c r="BS22">
        <v>14357.19</v>
      </c>
      <c r="BT22">
        <v>367666.1</v>
      </c>
      <c r="BU22">
        <v>4051316</v>
      </c>
      <c r="BV22">
        <v>1474.54</v>
      </c>
      <c r="BW22">
        <v>84129.16</v>
      </c>
      <c r="BX22">
        <v>33938570</v>
      </c>
      <c r="BY22">
        <v>21725120</v>
      </c>
      <c r="BZ22">
        <v>1428.24</v>
      </c>
      <c r="CA22">
        <v>14858.67</v>
      </c>
      <c r="CB22">
        <v>117227.2</v>
      </c>
      <c r="CC22">
        <v>12822500</v>
      </c>
      <c r="CD22">
        <v>2972.94</v>
      </c>
      <c r="CE22">
        <v>847724.8</v>
      </c>
      <c r="CF22">
        <v>55965.11</v>
      </c>
      <c r="CG22">
        <v>11646.44</v>
      </c>
      <c r="CH22">
        <v>1120358</v>
      </c>
      <c r="CI22">
        <v>4981.3999999999996</v>
      </c>
      <c r="CJ22">
        <v>1273.4100000000001</v>
      </c>
    </row>
    <row r="23" spans="1:88">
      <c r="A23" s="136" t="s">
        <v>262</v>
      </c>
      <c r="B23" t="s">
        <v>266</v>
      </c>
      <c r="D23" s="121">
        <v>44163</v>
      </c>
      <c r="E23" s="122">
        <v>0.69236111111111109</v>
      </c>
      <c r="F23">
        <v>2401</v>
      </c>
      <c r="G23" t="s">
        <v>174</v>
      </c>
      <c r="H23" t="s">
        <v>175</v>
      </c>
      <c r="I23">
        <v>3.09</v>
      </c>
      <c r="J23">
        <v>60530</v>
      </c>
      <c r="K23">
        <v>62580</v>
      </c>
      <c r="L23">
        <v>63460</v>
      </c>
      <c r="M23">
        <v>1429</v>
      </c>
      <c r="N23">
        <v>1414</v>
      </c>
      <c r="O23">
        <v>1548</v>
      </c>
      <c r="P23">
        <v>1230</v>
      </c>
      <c r="Q23">
        <v>1234</v>
      </c>
      <c r="R23">
        <v>119000</v>
      </c>
      <c r="S23">
        <v>64730</v>
      </c>
      <c r="T23">
        <v>111900</v>
      </c>
      <c r="U23">
        <v>88980</v>
      </c>
      <c r="V23">
        <v>117100</v>
      </c>
      <c r="W23">
        <v>4.7300000000000004</v>
      </c>
      <c r="X23">
        <v>4.8860000000000001</v>
      </c>
      <c r="Y23">
        <v>59.35</v>
      </c>
      <c r="Z23">
        <v>1135</v>
      </c>
      <c r="AA23">
        <v>53.76</v>
      </c>
      <c r="AB23">
        <v>0.62029999999999996</v>
      </c>
      <c r="AC23">
        <v>12.63</v>
      </c>
      <c r="AD23">
        <v>0.78979999999999995</v>
      </c>
      <c r="AE23">
        <v>0.1542</v>
      </c>
      <c r="AF23" t="s">
        <v>309</v>
      </c>
      <c r="AG23">
        <v>1.06</v>
      </c>
      <c r="AH23">
        <v>2.0499999999999998</v>
      </c>
      <c r="AI23">
        <v>0.51</v>
      </c>
      <c r="AJ23">
        <v>0.92</v>
      </c>
      <c r="AK23">
        <v>2.5299999999999998</v>
      </c>
      <c r="AL23">
        <v>0.59</v>
      </c>
      <c r="AM23">
        <v>7.56</v>
      </c>
      <c r="AN23">
        <v>2.7</v>
      </c>
      <c r="AO23">
        <v>0.55000000000000004</v>
      </c>
      <c r="AP23">
        <v>3.18</v>
      </c>
      <c r="AQ23">
        <v>2.48</v>
      </c>
      <c r="AR23">
        <v>0.64</v>
      </c>
      <c r="AS23">
        <v>1.68</v>
      </c>
      <c r="AT23">
        <v>0.12</v>
      </c>
      <c r="AU23">
        <v>1.27</v>
      </c>
      <c r="AV23">
        <v>0.67</v>
      </c>
      <c r="AW23">
        <v>0.37</v>
      </c>
      <c r="AX23">
        <v>1.67</v>
      </c>
      <c r="AY23">
        <v>0.64</v>
      </c>
      <c r="AZ23">
        <v>1.66</v>
      </c>
      <c r="BA23">
        <v>1.24</v>
      </c>
      <c r="BB23">
        <v>1.17</v>
      </c>
      <c r="BC23">
        <v>0.6</v>
      </c>
      <c r="BD23" t="s">
        <v>311</v>
      </c>
      <c r="BE23">
        <v>97551.23</v>
      </c>
      <c r="BF23">
        <v>2609764</v>
      </c>
      <c r="BG23">
        <v>1007240000</v>
      </c>
      <c r="BH23">
        <v>150920100</v>
      </c>
      <c r="BI23">
        <v>11798.44</v>
      </c>
      <c r="BJ23">
        <v>28885870</v>
      </c>
      <c r="BK23">
        <v>201638</v>
      </c>
      <c r="BL23">
        <v>15746.76</v>
      </c>
      <c r="BM23">
        <v>25654790</v>
      </c>
      <c r="BN23">
        <v>94958860</v>
      </c>
      <c r="BO23">
        <v>4949.92</v>
      </c>
      <c r="BP23">
        <v>4450691</v>
      </c>
      <c r="BQ23">
        <v>83015.789999999994</v>
      </c>
      <c r="BR23">
        <v>71010500</v>
      </c>
      <c r="BS23">
        <v>14448.39</v>
      </c>
      <c r="BT23">
        <v>379358.5</v>
      </c>
      <c r="BU23">
        <v>4782380</v>
      </c>
      <c r="BV23">
        <v>1447.13</v>
      </c>
      <c r="BW23">
        <v>101113.8</v>
      </c>
      <c r="BX23">
        <v>1416163</v>
      </c>
      <c r="BY23">
        <v>2460282</v>
      </c>
      <c r="BZ23">
        <v>1474.91</v>
      </c>
      <c r="CA23">
        <v>15224.98</v>
      </c>
      <c r="CB23">
        <v>129214.6</v>
      </c>
      <c r="CC23">
        <v>1196125</v>
      </c>
      <c r="CD23">
        <v>2402.83</v>
      </c>
      <c r="CE23">
        <v>987598.3</v>
      </c>
      <c r="CF23">
        <v>51315.33</v>
      </c>
      <c r="CG23">
        <v>40863.97</v>
      </c>
      <c r="CH23">
        <v>1269986</v>
      </c>
      <c r="CI23">
        <v>21378.33</v>
      </c>
      <c r="CJ23">
        <v>3770.24</v>
      </c>
    </row>
    <row r="24" spans="1:88">
      <c r="A24" s="136" t="s">
        <v>214</v>
      </c>
      <c r="B24" t="s">
        <v>221</v>
      </c>
      <c r="D24" s="121">
        <v>44163</v>
      </c>
      <c r="E24" s="122">
        <v>0.59722222222222221</v>
      </c>
      <c r="F24">
        <v>2101</v>
      </c>
      <c r="G24" t="s">
        <v>174</v>
      </c>
      <c r="H24" t="s">
        <v>175</v>
      </c>
      <c r="I24">
        <v>1.9039999999999999</v>
      </c>
      <c r="J24">
        <v>54330</v>
      </c>
      <c r="K24">
        <v>56600</v>
      </c>
      <c r="L24">
        <v>57180</v>
      </c>
      <c r="M24">
        <v>292.2</v>
      </c>
      <c r="N24">
        <v>298.10000000000002</v>
      </c>
      <c r="O24">
        <v>481.9</v>
      </c>
      <c r="P24">
        <v>693.6</v>
      </c>
      <c r="Q24">
        <v>708.2</v>
      </c>
      <c r="R24">
        <v>99360</v>
      </c>
      <c r="S24">
        <v>52250</v>
      </c>
      <c r="T24">
        <v>94340</v>
      </c>
      <c r="U24">
        <v>71990</v>
      </c>
      <c r="V24">
        <v>98970</v>
      </c>
      <c r="W24">
        <v>0.38500000000000001</v>
      </c>
      <c r="X24">
        <v>0.34710000000000002</v>
      </c>
      <c r="Y24">
        <v>48.58</v>
      </c>
      <c r="Z24">
        <v>557.70000000000005</v>
      </c>
      <c r="AA24">
        <v>39.869999999999997</v>
      </c>
      <c r="AB24">
        <v>0.30840000000000001</v>
      </c>
      <c r="AC24">
        <v>4.8369999999999997</v>
      </c>
      <c r="AD24">
        <v>0.16800000000000001</v>
      </c>
      <c r="AE24">
        <v>7.6300000000000007E-2</v>
      </c>
      <c r="AF24" t="s">
        <v>309</v>
      </c>
      <c r="AG24">
        <v>0.19</v>
      </c>
      <c r="AH24">
        <v>2.12</v>
      </c>
      <c r="AI24">
        <v>1.03</v>
      </c>
      <c r="AJ24">
        <v>0.96</v>
      </c>
      <c r="AK24">
        <v>4.38</v>
      </c>
      <c r="AL24">
        <v>0.8</v>
      </c>
      <c r="AM24">
        <v>10.1</v>
      </c>
      <c r="AN24">
        <v>1.57</v>
      </c>
      <c r="AO24">
        <v>1.31</v>
      </c>
      <c r="AP24">
        <v>4.6100000000000003</v>
      </c>
      <c r="AQ24">
        <v>0.98</v>
      </c>
      <c r="AR24">
        <v>1.68</v>
      </c>
      <c r="AS24">
        <v>2.16</v>
      </c>
      <c r="AT24">
        <v>1.1599999999999999</v>
      </c>
      <c r="AU24">
        <v>10.28</v>
      </c>
      <c r="AV24">
        <v>1.17</v>
      </c>
      <c r="AW24">
        <v>0.86</v>
      </c>
      <c r="AX24">
        <v>0.79</v>
      </c>
      <c r="AY24">
        <v>1.1200000000000001</v>
      </c>
      <c r="AZ24">
        <v>3.65</v>
      </c>
      <c r="BA24">
        <v>1.75</v>
      </c>
      <c r="BB24">
        <v>2.13</v>
      </c>
      <c r="BC24">
        <v>0.99</v>
      </c>
      <c r="BD24" t="s">
        <v>311</v>
      </c>
      <c r="BE24">
        <v>107082</v>
      </c>
      <c r="BF24">
        <v>3756544</v>
      </c>
      <c r="BG24">
        <v>1620466000</v>
      </c>
      <c r="BH24">
        <v>241880500</v>
      </c>
      <c r="BI24">
        <v>3880.64</v>
      </c>
      <c r="BJ24">
        <v>10850460</v>
      </c>
      <c r="BK24">
        <v>101444.5</v>
      </c>
      <c r="BL24">
        <v>14341.93</v>
      </c>
      <c r="BM24">
        <v>26924600</v>
      </c>
      <c r="BN24">
        <v>127519500</v>
      </c>
      <c r="BO24">
        <v>6409.4</v>
      </c>
      <c r="BP24">
        <v>6675045</v>
      </c>
      <c r="BQ24">
        <v>107717.4</v>
      </c>
      <c r="BR24">
        <v>106703000</v>
      </c>
      <c r="BS24">
        <v>23169.279999999999</v>
      </c>
      <c r="BT24">
        <v>609255.6</v>
      </c>
      <c r="BU24">
        <v>8507308</v>
      </c>
      <c r="BV24">
        <v>190.37</v>
      </c>
      <c r="BW24">
        <v>15051.25</v>
      </c>
      <c r="BX24">
        <v>2062060</v>
      </c>
      <c r="BY24">
        <v>1942905</v>
      </c>
      <c r="BZ24">
        <v>2165.38</v>
      </c>
      <c r="CA24">
        <v>21855.52</v>
      </c>
      <c r="CB24">
        <v>229187.3</v>
      </c>
      <c r="CC24">
        <v>1573785</v>
      </c>
      <c r="CD24">
        <v>2089.0700000000002</v>
      </c>
      <c r="CE24">
        <v>1671800</v>
      </c>
      <c r="CF24">
        <v>100669.2</v>
      </c>
      <c r="CG24">
        <v>26516.43</v>
      </c>
      <c r="CH24">
        <v>2077136</v>
      </c>
      <c r="CI24">
        <v>9018.0499999999993</v>
      </c>
      <c r="CJ24">
        <v>3114.12</v>
      </c>
    </row>
    <row r="25" spans="1:88">
      <c r="A25" s="136" t="s">
        <v>263</v>
      </c>
      <c r="B25" t="s">
        <v>268</v>
      </c>
      <c r="D25" s="121">
        <v>44163</v>
      </c>
      <c r="E25" s="122">
        <v>0.69652777777777775</v>
      </c>
      <c r="F25">
        <v>2402</v>
      </c>
      <c r="G25" t="s">
        <v>174</v>
      </c>
      <c r="H25" t="s">
        <v>175</v>
      </c>
      <c r="I25">
        <v>3.3340000000000001</v>
      </c>
      <c r="J25">
        <v>52460</v>
      </c>
      <c r="K25">
        <v>55160</v>
      </c>
      <c r="L25">
        <v>55840</v>
      </c>
      <c r="M25">
        <v>4274</v>
      </c>
      <c r="N25">
        <v>4421</v>
      </c>
      <c r="O25">
        <v>3167</v>
      </c>
      <c r="P25">
        <v>3522</v>
      </c>
      <c r="Q25">
        <v>3591</v>
      </c>
      <c r="R25">
        <v>111600</v>
      </c>
      <c r="S25">
        <v>58720</v>
      </c>
      <c r="T25">
        <v>107200</v>
      </c>
      <c r="U25">
        <v>83270</v>
      </c>
      <c r="V25">
        <v>111700</v>
      </c>
      <c r="W25">
        <v>15.55</v>
      </c>
      <c r="X25">
        <v>15.91</v>
      </c>
      <c r="Y25">
        <v>482.2</v>
      </c>
      <c r="Z25">
        <v>5471</v>
      </c>
      <c r="AA25">
        <v>54.88</v>
      </c>
      <c r="AB25">
        <v>0.1923</v>
      </c>
      <c r="AC25">
        <v>79.78</v>
      </c>
      <c r="AD25">
        <v>1.744</v>
      </c>
      <c r="AE25">
        <v>1.544</v>
      </c>
      <c r="AF25" t="s">
        <v>309</v>
      </c>
      <c r="AG25">
        <v>1.05</v>
      </c>
      <c r="AH25">
        <v>2.2999999999999998</v>
      </c>
      <c r="AI25">
        <v>0.73</v>
      </c>
      <c r="AJ25">
        <v>0.8</v>
      </c>
      <c r="AK25">
        <v>2.97</v>
      </c>
      <c r="AL25">
        <v>1.06</v>
      </c>
      <c r="AM25">
        <v>6.9</v>
      </c>
      <c r="AN25">
        <v>3.18</v>
      </c>
      <c r="AO25">
        <v>0.89</v>
      </c>
      <c r="AP25">
        <v>3.07</v>
      </c>
      <c r="AQ25">
        <v>2.5499999999999998</v>
      </c>
      <c r="AR25">
        <v>1.19</v>
      </c>
      <c r="AS25">
        <v>2.41</v>
      </c>
      <c r="AT25">
        <v>0.84</v>
      </c>
      <c r="AU25">
        <v>2.86</v>
      </c>
      <c r="AV25">
        <v>1.1399999999999999</v>
      </c>
      <c r="AW25">
        <v>0.83</v>
      </c>
      <c r="AX25">
        <v>1.88</v>
      </c>
      <c r="AY25">
        <v>0.91</v>
      </c>
      <c r="AZ25">
        <v>3.6</v>
      </c>
      <c r="BA25">
        <v>1.1499999999999999</v>
      </c>
      <c r="BB25">
        <v>1.0900000000000001</v>
      </c>
      <c r="BC25">
        <v>0.92</v>
      </c>
      <c r="BD25" t="s">
        <v>311</v>
      </c>
      <c r="BE25">
        <v>99608.13</v>
      </c>
      <c r="BF25">
        <v>2459951</v>
      </c>
      <c r="BG25">
        <v>840284500</v>
      </c>
      <c r="BH25">
        <v>125705200</v>
      </c>
      <c r="BI25">
        <v>38349.629999999997</v>
      </c>
      <c r="BJ25">
        <v>85433780</v>
      </c>
      <c r="BK25">
        <v>432421.4</v>
      </c>
      <c r="BL25">
        <v>48761.08</v>
      </c>
      <c r="BM25">
        <v>68924220</v>
      </c>
      <c r="BN25">
        <v>93516250</v>
      </c>
      <c r="BO25">
        <v>4884.33</v>
      </c>
      <c r="BP25">
        <v>4036762</v>
      </c>
      <c r="BQ25">
        <v>84499.61</v>
      </c>
      <c r="BR25">
        <v>64110940</v>
      </c>
      <c r="BS25">
        <v>15717.11</v>
      </c>
      <c r="BT25">
        <v>398295.6</v>
      </c>
      <c r="BU25">
        <v>4526685</v>
      </c>
      <c r="BV25">
        <v>5170.24</v>
      </c>
      <c r="BW25">
        <v>308640.8</v>
      </c>
      <c r="BX25">
        <v>10883390</v>
      </c>
      <c r="BY25">
        <v>12450370</v>
      </c>
      <c r="BZ25">
        <v>1611.97</v>
      </c>
      <c r="CA25">
        <v>15726.31</v>
      </c>
      <c r="CB25">
        <v>125841.7</v>
      </c>
      <c r="CC25">
        <v>1189163</v>
      </c>
      <c r="CD25">
        <v>754.1</v>
      </c>
      <c r="CE25">
        <v>931113.9</v>
      </c>
      <c r="CF25">
        <v>49125.89</v>
      </c>
      <c r="CG25">
        <v>243265.5</v>
      </c>
      <c r="CH25">
        <v>1199370</v>
      </c>
      <c r="CI25">
        <v>43173.72</v>
      </c>
      <c r="CJ25">
        <v>34980.11</v>
      </c>
    </row>
    <row r="26" spans="1:88">
      <c r="A26" s="136" t="s">
        <v>217</v>
      </c>
      <c r="B26" t="s">
        <v>223</v>
      </c>
      <c r="D26" s="121">
        <v>44163</v>
      </c>
      <c r="E26" s="122">
        <v>0.60069444444444442</v>
      </c>
      <c r="F26">
        <v>2102</v>
      </c>
      <c r="G26" t="s">
        <v>174</v>
      </c>
      <c r="H26" t="s">
        <v>175</v>
      </c>
      <c r="I26">
        <v>2.129</v>
      </c>
      <c r="J26">
        <v>53600</v>
      </c>
      <c r="K26">
        <v>55940</v>
      </c>
      <c r="L26">
        <v>56490</v>
      </c>
      <c r="M26">
        <v>1100</v>
      </c>
      <c r="N26">
        <v>1123</v>
      </c>
      <c r="O26">
        <v>1073</v>
      </c>
      <c r="P26">
        <v>2057</v>
      </c>
      <c r="Q26">
        <v>2082</v>
      </c>
      <c r="R26">
        <v>105400</v>
      </c>
      <c r="S26">
        <v>55220</v>
      </c>
      <c r="T26">
        <v>101300</v>
      </c>
      <c r="U26">
        <v>77760</v>
      </c>
      <c r="V26">
        <v>106100</v>
      </c>
      <c r="W26">
        <v>3.976</v>
      </c>
      <c r="X26">
        <v>4.1929999999999996</v>
      </c>
      <c r="Y26">
        <v>448.8</v>
      </c>
      <c r="Z26">
        <v>4290</v>
      </c>
      <c r="AA26">
        <v>44.7</v>
      </c>
      <c r="AB26">
        <v>8.3699999999999997E-2</v>
      </c>
      <c r="AC26">
        <v>23</v>
      </c>
      <c r="AD26">
        <v>0.44309999999999999</v>
      </c>
      <c r="AE26">
        <v>0.76329999999999998</v>
      </c>
      <c r="AF26" t="s">
        <v>309</v>
      </c>
      <c r="AG26">
        <v>1.49</v>
      </c>
      <c r="AH26">
        <v>0.63</v>
      </c>
      <c r="AI26">
        <v>0.95</v>
      </c>
      <c r="AJ26">
        <v>0.92</v>
      </c>
      <c r="AK26">
        <v>1.67</v>
      </c>
      <c r="AL26">
        <v>1.08</v>
      </c>
      <c r="AM26">
        <v>7.76</v>
      </c>
      <c r="AN26">
        <v>1.06</v>
      </c>
      <c r="AO26">
        <v>0.64</v>
      </c>
      <c r="AP26">
        <v>2.77</v>
      </c>
      <c r="AQ26">
        <v>3.78</v>
      </c>
      <c r="AR26">
        <v>1.2</v>
      </c>
      <c r="AS26">
        <v>1.21</v>
      </c>
      <c r="AT26">
        <v>0.53</v>
      </c>
      <c r="AU26">
        <v>0.86</v>
      </c>
      <c r="AV26">
        <v>1.05</v>
      </c>
      <c r="AW26">
        <v>0.74</v>
      </c>
      <c r="AX26">
        <v>2.98</v>
      </c>
      <c r="AY26">
        <v>0.56000000000000005</v>
      </c>
      <c r="AZ26">
        <v>5.85</v>
      </c>
      <c r="BA26">
        <v>0.6</v>
      </c>
      <c r="BB26">
        <v>1.45</v>
      </c>
      <c r="BC26">
        <v>0.69</v>
      </c>
      <c r="BD26" t="s">
        <v>311</v>
      </c>
      <c r="BE26">
        <v>118036.9</v>
      </c>
      <c r="BF26">
        <v>4040440</v>
      </c>
      <c r="BG26">
        <v>1579497000</v>
      </c>
      <c r="BH26">
        <v>235703100</v>
      </c>
      <c r="BI26">
        <v>15881.29</v>
      </c>
      <c r="BJ26">
        <v>40248610</v>
      </c>
      <c r="BK26">
        <v>239615.7</v>
      </c>
      <c r="BL26">
        <v>45887.43</v>
      </c>
      <c r="BM26">
        <v>74785430</v>
      </c>
      <c r="BN26">
        <v>144004900</v>
      </c>
      <c r="BO26">
        <v>7382.14</v>
      </c>
      <c r="BP26">
        <v>7067010</v>
      </c>
      <c r="BQ26">
        <v>126836.8</v>
      </c>
      <c r="BR26">
        <v>112783000</v>
      </c>
      <c r="BS26">
        <v>25256.79</v>
      </c>
      <c r="BT26">
        <v>649048.30000000005</v>
      </c>
      <c r="BU26">
        <v>8390501</v>
      </c>
      <c r="BV26">
        <v>2126.85</v>
      </c>
      <c r="BW26">
        <v>152550.20000000001</v>
      </c>
      <c r="BX26">
        <v>18777000</v>
      </c>
      <c r="BY26">
        <v>15885940</v>
      </c>
      <c r="BZ26">
        <v>2277.9899999999998</v>
      </c>
      <c r="CA26">
        <v>23148.36</v>
      </c>
      <c r="CB26">
        <v>232744.4</v>
      </c>
      <c r="CC26">
        <v>1791641</v>
      </c>
      <c r="CD26">
        <v>646.32000000000005</v>
      </c>
      <c r="CE26">
        <v>1624344</v>
      </c>
      <c r="CF26">
        <v>98676.83</v>
      </c>
      <c r="CG26">
        <v>122383.2</v>
      </c>
      <c r="CH26">
        <v>2013930</v>
      </c>
      <c r="CI26">
        <v>19869.900000000001</v>
      </c>
      <c r="CJ26">
        <v>29101.26</v>
      </c>
    </row>
    <row r="27" spans="1:88">
      <c r="A27" s="136" t="s">
        <v>265</v>
      </c>
      <c r="B27" t="s">
        <v>270</v>
      </c>
      <c r="D27" s="121">
        <v>44163</v>
      </c>
      <c r="E27" s="122">
        <v>0.70000000000000007</v>
      </c>
      <c r="F27">
        <v>2403</v>
      </c>
      <c r="G27" t="s">
        <v>174</v>
      </c>
      <c r="H27" t="s">
        <v>175</v>
      </c>
      <c r="I27">
        <v>1.2929999999999999</v>
      </c>
      <c r="J27">
        <v>59000</v>
      </c>
      <c r="K27">
        <v>64240</v>
      </c>
      <c r="L27">
        <v>64930</v>
      </c>
      <c r="M27">
        <v>141.4</v>
      </c>
      <c r="N27">
        <v>145.9</v>
      </c>
      <c r="O27">
        <v>33.93</v>
      </c>
      <c r="P27">
        <v>37.770000000000003</v>
      </c>
      <c r="Q27">
        <v>39.85</v>
      </c>
      <c r="R27">
        <v>115300</v>
      </c>
      <c r="S27">
        <v>60970</v>
      </c>
      <c r="T27">
        <v>110200</v>
      </c>
      <c r="U27">
        <v>85200</v>
      </c>
      <c r="V27">
        <v>115700</v>
      </c>
      <c r="W27">
        <v>0.44669999999999999</v>
      </c>
      <c r="X27">
        <v>0.4541</v>
      </c>
      <c r="Y27">
        <v>40.520000000000003</v>
      </c>
      <c r="Z27">
        <v>731.3</v>
      </c>
      <c r="AA27">
        <v>52.79</v>
      </c>
      <c r="AB27">
        <v>1.26E-2</v>
      </c>
      <c r="AC27">
        <v>2.1819999999999999</v>
      </c>
      <c r="AD27">
        <v>1.7899999999999999E-2</v>
      </c>
      <c r="AE27">
        <v>0.1837</v>
      </c>
      <c r="AF27" t="s">
        <v>309</v>
      </c>
      <c r="AG27">
        <v>1.3</v>
      </c>
      <c r="AH27">
        <v>0.88</v>
      </c>
      <c r="AI27">
        <v>0.8</v>
      </c>
      <c r="AJ27">
        <v>0.59</v>
      </c>
      <c r="AK27">
        <v>7.4</v>
      </c>
      <c r="AL27">
        <v>1.05</v>
      </c>
      <c r="AM27">
        <v>7.22</v>
      </c>
      <c r="AN27">
        <v>4.75</v>
      </c>
      <c r="AO27">
        <v>7.01</v>
      </c>
      <c r="AP27">
        <v>3.8</v>
      </c>
      <c r="AQ27">
        <v>1.96</v>
      </c>
      <c r="AR27">
        <v>0.08</v>
      </c>
      <c r="AS27">
        <v>0.63</v>
      </c>
      <c r="AT27">
        <v>0.32</v>
      </c>
      <c r="AU27">
        <v>12.91</v>
      </c>
      <c r="AV27">
        <v>1.38</v>
      </c>
      <c r="AW27">
        <v>0.57999999999999996</v>
      </c>
      <c r="AX27">
        <v>0.41</v>
      </c>
      <c r="AY27">
        <v>0.72</v>
      </c>
      <c r="AZ27">
        <v>30.51</v>
      </c>
      <c r="BA27">
        <v>2.1</v>
      </c>
      <c r="BB27">
        <v>7.01</v>
      </c>
      <c r="BC27">
        <v>0.95</v>
      </c>
      <c r="BD27" t="s">
        <v>311</v>
      </c>
      <c r="BE27">
        <v>44289.1</v>
      </c>
      <c r="BF27">
        <v>2952313</v>
      </c>
      <c r="BG27">
        <v>1117488000</v>
      </c>
      <c r="BH27">
        <v>166896800</v>
      </c>
      <c r="BI27">
        <v>1364.56</v>
      </c>
      <c r="BJ27">
        <v>3236009</v>
      </c>
      <c r="BK27">
        <v>5391.21</v>
      </c>
      <c r="BL27">
        <v>716.71</v>
      </c>
      <c r="BM27">
        <v>1911209</v>
      </c>
      <c r="BN27">
        <v>103497900</v>
      </c>
      <c r="BO27">
        <v>5411.19</v>
      </c>
      <c r="BP27">
        <v>4738150</v>
      </c>
      <c r="BQ27">
        <v>92254.07</v>
      </c>
      <c r="BR27">
        <v>75803320</v>
      </c>
      <c r="BS27">
        <v>16765.330000000002</v>
      </c>
      <c r="BT27">
        <v>426634.3</v>
      </c>
      <c r="BU27">
        <v>5168932</v>
      </c>
      <c r="BV27">
        <v>159.63</v>
      </c>
      <c r="BW27">
        <v>11506.14</v>
      </c>
      <c r="BX27">
        <v>1045247</v>
      </c>
      <c r="BY27">
        <v>1784758</v>
      </c>
      <c r="BZ27">
        <v>1706.79</v>
      </c>
      <c r="CA27">
        <v>17147.599999999999</v>
      </c>
      <c r="CB27">
        <v>141481.9</v>
      </c>
      <c r="CC27">
        <v>1286056</v>
      </c>
      <c r="CD27">
        <v>135.19</v>
      </c>
      <c r="CE27">
        <v>1052551</v>
      </c>
      <c r="CF27">
        <v>56399.03</v>
      </c>
      <c r="CG27">
        <v>7551.24</v>
      </c>
      <c r="CH27">
        <v>1315983</v>
      </c>
      <c r="CI27">
        <v>1743.48</v>
      </c>
      <c r="CJ27">
        <v>4637.95</v>
      </c>
    </row>
    <row r="28" spans="1:88">
      <c r="A28" s="136" t="s">
        <v>220</v>
      </c>
      <c r="B28" t="s">
        <v>225</v>
      </c>
      <c r="D28" s="121">
        <v>44163</v>
      </c>
      <c r="E28" s="122">
        <v>0.60486111111111118</v>
      </c>
      <c r="F28">
        <v>2103</v>
      </c>
      <c r="G28" t="s">
        <v>174</v>
      </c>
      <c r="H28" t="s">
        <v>175</v>
      </c>
      <c r="I28">
        <v>1.3220000000000001</v>
      </c>
      <c r="J28">
        <v>59950</v>
      </c>
      <c r="K28">
        <v>62730</v>
      </c>
      <c r="L28">
        <v>63470</v>
      </c>
      <c r="M28">
        <v>0.87019999999999997</v>
      </c>
      <c r="N28">
        <v>1.4139999999999999</v>
      </c>
      <c r="O28">
        <v>10.02</v>
      </c>
      <c r="P28">
        <v>28.45</v>
      </c>
      <c r="Q28">
        <v>26.43</v>
      </c>
      <c r="R28">
        <v>106100</v>
      </c>
      <c r="S28">
        <v>57210</v>
      </c>
      <c r="T28">
        <v>101400</v>
      </c>
      <c r="U28">
        <v>78690</v>
      </c>
      <c r="V28">
        <v>106700</v>
      </c>
      <c r="W28">
        <v>3.7000000000000002E-3</v>
      </c>
      <c r="X28">
        <v>-1.78E-2</v>
      </c>
      <c r="Y28">
        <v>37.130000000000003</v>
      </c>
      <c r="Z28">
        <v>6.1310000000000002</v>
      </c>
      <c r="AA28">
        <v>44.31</v>
      </c>
      <c r="AB28">
        <v>2.52E-2</v>
      </c>
      <c r="AC28">
        <v>1.7649999999999999</v>
      </c>
      <c r="AD28">
        <v>-2.0999999999999999E-3</v>
      </c>
      <c r="AE28">
        <v>0.13969999999999999</v>
      </c>
      <c r="AF28" t="s">
        <v>309</v>
      </c>
      <c r="AG28">
        <v>2.11</v>
      </c>
      <c r="AH28">
        <v>0.54</v>
      </c>
      <c r="AI28">
        <v>1.57</v>
      </c>
      <c r="AJ28">
        <v>1.37</v>
      </c>
      <c r="AK28">
        <v>88.03</v>
      </c>
      <c r="AL28">
        <v>99.86</v>
      </c>
      <c r="AM28">
        <v>21.23</v>
      </c>
      <c r="AN28">
        <v>4.7300000000000004</v>
      </c>
      <c r="AO28">
        <v>14.47</v>
      </c>
      <c r="AP28">
        <v>4.21</v>
      </c>
      <c r="AQ28">
        <v>3.14</v>
      </c>
      <c r="AR28">
        <v>1.1399999999999999</v>
      </c>
      <c r="AS28">
        <v>0.31</v>
      </c>
      <c r="AT28">
        <v>1.44</v>
      </c>
      <c r="AU28" t="s">
        <v>310</v>
      </c>
      <c r="AV28">
        <v>76.62</v>
      </c>
      <c r="AW28">
        <v>1.04</v>
      </c>
      <c r="AX28">
        <v>5.38</v>
      </c>
      <c r="AY28">
        <v>1.04</v>
      </c>
      <c r="AZ28">
        <v>6.66</v>
      </c>
      <c r="BA28">
        <v>1.43</v>
      </c>
      <c r="BB28">
        <v>63.88</v>
      </c>
      <c r="BC28">
        <v>2.13</v>
      </c>
      <c r="BD28" t="s">
        <v>311</v>
      </c>
      <c r="BE28">
        <v>78677.09</v>
      </c>
      <c r="BF28">
        <v>4746254</v>
      </c>
      <c r="BG28">
        <v>1896979000</v>
      </c>
      <c r="BH28">
        <v>283598500</v>
      </c>
      <c r="BI28">
        <v>31.11</v>
      </c>
      <c r="BJ28">
        <v>83456.820000000007</v>
      </c>
      <c r="BK28">
        <v>2911.85</v>
      </c>
      <c r="BL28">
        <v>916.73</v>
      </c>
      <c r="BM28">
        <v>2818230</v>
      </c>
      <c r="BN28">
        <v>144379800</v>
      </c>
      <c r="BO28">
        <v>8033.62</v>
      </c>
      <c r="BP28">
        <v>7580747</v>
      </c>
      <c r="BQ28">
        <v>134814.6</v>
      </c>
      <c r="BR28">
        <v>121487100</v>
      </c>
      <c r="BS28">
        <v>26525.35</v>
      </c>
      <c r="BT28">
        <v>645276.1</v>
      </c>
      <c r="BU28">
        <v>8985730</v>
      </c>
      <c r="BV28">
        <v>4.07</v>
      </c>
      <c r="BW28">
        <v>1906.11</v>
      </c>
      <c r="BX28">
        <v>1664966</v>
      </c>
      <c r="BY28">
        <v>23167.94</v>
      </c>
      <c r="BZ28">
        <v>2447.2800000000002</v>
      </c>
      <c r="CA28">
        <v>23396.720000000001</v>
      </c>
      <c r="CB28">
        <v>239357.3</v>
      </c>
      <c r="CC28">
        <v>1826485</v>
      </c>
      <c r="CD28">
        <v>303.33999999999997</v>
      </c>
      <c r="CE28">
        <v>1721959</v>
      </c>
      <c r="CF28">
        <v>102531.6</v>
      </c>
      <c r="CG28">
        <v>9999.5300000000007</v>
      </c>
      <c r="CH28">
        <v>2061051</v>
      </c>
      <c r="CI28">
        <v>1905.72</v>
      </c>
      <c r="CJ28">
        <v>5554.62</v>
      </c>
    </row>
    <row r="29" spans="1:88">
      <c r="A29" s="136" t="s">
        <v>267</v>
      </c>
      <c r="B29" t="s">
        <v>272</v>
      </c>
      <c r="D29" s="121">
        <v>44163</v>
      </c>
      <c r="E29" s="122">
        <v>0.70416666666666661</v>
      </c>
      <c r="F29">
        <v>2404</v>
      </c>
      <c r="G29" t="s">
        <v>174</v>
      </c>
      <c r="H29" t="s">
        <v>175</v>
      </c>
      <c r="I29">
        <v>1.885</v>
      </c>
      <c r="J29">
        <v>61490</v>
      </c>
      <c r="K29">
        <v>65610</v>
      </c>
      <c r="L29">
        <v>66530</v>
      </c>
      <c r="M29">
        <v>172.4</v>
      </c>
      <c r="N29">
        <v>178</v>
      </c>
      <c r="O29">
        <v>116.9</v>
      </c>
      <c r="P29">
        <v>48.86</v>
      </c>
      <c r="Q29">
        <v>50.53</v>
      </c>
      <c r="R29">
        <v>114200</v>
      </c>
      <c r="S29">
        <v>61540</v>
      </c>
      <c r="T29">
        <v>111100</v>
      </c>
      <c r="U29">
        <v>87360</v>
      </c>
      <c r="V29">
        <v>117100</v>
      </c>
      <c r="W29">
        <v>1.7030000000000001</v>
      </c>
      <c r="X29">
        <v>1.764</v>
      </c>
      <c r="Y29">
        <v>47.31</v>
      </c>
      <c r="Z29">
        <v>158.4</v>
      </c>
      <c r="AA29">
        <v>41.32</v>
      </c>
      <c r="AB29">
        <v>1.8700000000000001E-2</v>
      </c>
      <c r="AC29">
        <v>1.698</v>
      </c>
      <c r="AD29">
        <v>2.4899999999999999E-2</v>
      </c>
      <c r="AE29">
        <v>0.1298</v>
      </c>
      <c r="AF29" t="s">
        <v>309</v>
      </c>
      <c r="AG29">
        <v>1.48</v>
      </c>
      <c r="AH29">
        <v>0.57999999999999996</v>
      </c>
      <c r="AI29">
        <v>0.59</v>
      </c>
      <c r="AJ29">
        <v>1.03</v>
      </c>
      <c r="AK29">
        <v>4.04</v>
      </c>
      <c r="AL29">
        <v>1.01</v>
      </c>
      <c r="AM29">
        <v>15.31</v>
      </c>
      <c r="AN29">
        <v>4.51</v>
      </c>
      <c r="AO29">
        <v>8.19</v>
      </c>
      <c r="AP29">
        <v>5.7</v>
      </c>
      <c r="AQ29">
        <v>2.2999999999999998</v>
      </c>
      <c r="AR29">
        <v>1.24</v>
      </c>
      <c r="AS29">
        <v>2.11</v>
      </c>
      <c r="AT29">
        <v>1.06</v>
      </c>
      <c r="AU29">
        <v>3.52</v>
      </c>
      <c r="AV29">
        <v>0.83</v>
      </c>
      <c r="AW29">
        <v>0.71</v>
      </c>
      <c r="AX29">
        <v>3.79</v>
      </c>
      <c r="AY29">
        <v>0.82</v>
      </c>
      <c r="AZ29">
        <v>19.48</v>
      </c>
      <c r="BA29">
        <v>1.83</v>
      </c>
      <c r="BB29">
        <v>4.84</v>
      </c>
      <c r="BC29">
        <v>1.81</v>
      </c>
      <c r="BD29" t="s">
        <v>311</v>
      </c>
      <c r="BE29">
        <v>65566.3</v>
      </c>
      <c r="BF29">
        <v>3233364</v>
      </c>
      <c r="BG29">
        <v>1161853000</v>
      </c>
      <c r="BH29">
        <v>174090000</v>
      </c>
      <c r="BI29">
        <v>1746.84</v>
      </c>
      <c r="BJ29">
        <v>4013802</v>
      </c>
      <c r="BK29">
        <v>17519.759999999998</v>
      </c>
      <c r="BL29">
        <v>924.51</v>
      </c>
      <c r="BM29">
        <v>2180702</v>
      </c>
      <c r="BN29">
        <v>101343500</v>
      </c>
      <c r="BO29">
        <v>5740.22</v>
      </c>
      <c r="BP29">
        <v>4862476</v>
      </c>
      <c r="BQ29">
        <v>99394.1</v>
      </c>
      <c r="BR29">
        <v>78125460</v>
      </c>
      <c r="BS29">
        <v>17618.95</v>
      </c>
      <c r="BT29">
        <v>419086.8</v>
      </c>
      <c r="BU29">
        <v>5261714</v>
      </c>
      <c r="BV29">
        <v>636.32000000000005</v>
      </c>
      <c r="BW29">
        <v>41133.050000000003</v>
      </c>
      <c r="BX29">
        <v>1242246</v>
      </c>
      <c r="BY29">
        <v>377876.7</v>
      </c>
      <c r="BZ29">
        <v>1726.42</v>
      </c>
      <c r="CA29">
        <v>16639.78</v>
      </c>
      <c r="CB29">
        <v>141928.29999999999</v>
      </c>
      <c r="CC29">
        <v>1009954</v>
      </c>
      <c r="CD29">
        <v>161.47999999999999</v>
      </c>
      <c r="CE29">
        <v>1065422</v>
      </c>
      <c r="CF29">
        <v>56354.73</v>
      </c>
      <c r="CG29">
        <v>5954.85</v>
      </c>
      <c r="CH29">
        <v>1332647</v>
      </c>
      <c r="CI29">
        <v>1953.88</v>
      </c>
      <c r="CJ29">
        <v>3341.96</v>
      </c>
    </row>
    <row r="30" spans="1:88">
      <c r="A30" s="136" t="s">
        <v>222</v>
      </c>
      <c r="B30" t="s">
        <v>227</v>
      </c>
      <c r="D30" s="121">
        <v>44163</v>
      </c>
      <c r="E30" s="122">
        <v>0.60833333333333328</v>
      </c>
      <c r="F30">
        <v>2104</v>
      </c>
      <c r="G30" t="s">
        <v>174</v>
      </c>
      <c r="H30" t="s">
        <v>175</v>
      </c>
      <c r="I30">
        <v>1.0089999999999999</v>
      </c>
      <c r="J30">
        <v>61490</v>
      </c>
      <c r="K30">
        <v>64620</v>
      </c>
      <c r="L30">
        <v>65390</v>
      </c>
      <c r="M30">
        <v>22.42</v>
      </c>
      <c r="N30">
        <v>23.54</v>
      </c>
      <c r="O30">
        <v>37.76</v>
      </c>
      <c r="P30">
        <v>29.7</v>
      </c>
      <c r="Q30">
        <v>32.57</v>
      </c>
      <c r="R30">
        <v>107400</v>
      </c>
      <c r="S30">
        <v>57180</v>
      </c>
      <c r="T30">
        <v>103000</v>
      </c>
      <c r="U30">
        <v>79820</v>
      </c>
      <c r="V30">
        <v>108300</v>
      </c>
      <c r="W30">
        <v>0.66390000000000005</v>
      </c>
      <c r="X30">
        <v>0.71240000000000003</v>
      </c>
      <c r="Y30">
        <v>46.96</v>
      </c>
      <c r="Z30">
        <v>17.760000000000002</v>
      </c>
      <c r="AA30">
        <v>35.979999999999997</v>
      </c>
      <c r="AB30">
        <v>2.7699999999999999E-2</v>
      </c>
      <c r="AC30">
        <v>1.2470000000000001</v>
      </c>
      <c r="AD30">
        <v>-3.0999999999999999E-3</v>
      </c>
      <c r="AE30">
        <v>0.1057</v>
      </c>
      <c r="AF30" t="s">
        <v>309</v>
      </c>
      <c r="AG30">
        <v>2.52</v>
      </c>
      <c r="AH30">
        <v>0.98</v>
      </c>
      <c r="AI30">
        <v>3.03</v>
      </c>
      <c r="AJ30">
        <v>2.72</v>
      </c>
      <c r="AK30">
        <v>2.4300000000000002</v>
      </c>
      <c r="AL30">
        <v>3.02</v>
      </c>
      <c r="AM30">
        <v>13.66</v>
      </c>
      <c r="AN30">
        <v>2.73</v>
      </c>
      <c r="AO30">
        <v>15.26</v>
      </c>
      <c r="AP30">
        <v>4.84</v>
      </c>
      <c r="AQ30">
        <v>1.19</v>
      </c>
      <c r="AR30">
        <v>3.67</v>
      </c>
      <c r="AS30">
        <v>0.82</v>
      </c>
      <c r="AT30">
        <v>3.55</v>
      </c>
      <c r="AU30">
        <v>7.29</v>
      </c>
      <c r="AV30">
        <v>3.35</v>
      </c>
      <c r="AW30">
        <v>3.16</v>
      </c>
      <c r="AX30">
        <v>2.87</v>
      </c>
      <c r="AY30">
        <v>4</v>
      </c>
      <c r="AZ30">
        <v>6.02</v>
      </c>
      <c r="BA30">
        <v>2.79</v>
      </c>
      <c r="BB30">
        <v>44.99</v>
      </c>
      <c r="BC30">
        <v>3.5</v>
      </c>
      <c r="BD30" t="s">
        <v>311</v>
      </c>
      <c r="BE30">
        <v>58055.9</v>
      </c>
      <c r="BF30">
        <v>4901975</v>
      </c>
      <c r="BG30">
        <v>1884968000</v>
      </c>
      <c r="BH30">
        <v>281858600</v>
      </c>
      <c r="BI30">
        <v>360.02</v>
      </c>
      <c r="BJ30">
        <v>898774.8</v>
      </c>
      <c r="BK30">
        <v>9123.35</v>
      </c>
      <c r="BL30">
        <v>952.29</v>
      </c>
      <c r="BM30">
        <v>2938994</v>
      </c>
      <c r="BN30">
        <v>146957400</v>
      </c>
      <c r="BO30">
        <v>8085.85</v>
      </c>
      <c r="BP30">
        <v>7422187</v>
      </c>
      <c r="BQ30">
        <v>137704.9</v>
      </c>
      <c r="BR30">
        <v>119030400</v>
      </c>
      <c r="BS30">
        <v>26709.78</v>
      </c>
      <c r="BT30">
        <v>648657.4</v>
      </c>
      <c r="BU30">
        <v>8672078</v>
      </c>
      <c r="BV30">
        <v>377.05</v>
      </c>
      <c r="BW30">
        <v>28847.26</v>
      </c>
      <c r="BX30">
        <v>2030712</v>
      </c>
      <c r="BY30">
        <v>66082.02</v>
      </c>
      <c r="BZ30">
        <v>2423.1999999999998</v>
      </c>
      <c r="CA30">
        <v>23578.91</v>
      </c>
      <c r="CB30">
        <v>228652.6</v>
      </c>
      <c r="CC30">
        <v>1415704</v>
      </c>
      <c r="CD30">
        <v>307.04000000000002</v>
      </c>
      <c r="CE30">
        <v>1654931</v>
      </c>
      <c r="CF30">
        <v>98631</v>
      </c>
      <c r="CG30">
        <v>6798.61</v>
      </c>
      <c r="CH30">
        <v>1986379</v>
      </c>
      <c r="CI30">
        <v>1794.96</v>
      </c>
      <c r="CJ30">
        <v>4075.89</v>
      </c>
    </row>
    <row r="31" spans="1:88">
      <c r="A31" s="136" t="s">
        <v>269</v>
      </c>
      <c r="B31" t="s">
        <v>274</v>
      </c>
      <c r="D31" s="121">
        <v>44163</v>
      </c>
      <c r="E31" s="122">
        <v>0.70763888888888893</v>
      </c>
      <c r="F31">
        <v>2405</v>
      </c>
      <c r="G31" t="s">
        <v>174</v>
      </c>
      <c r="H31" t="s">
        <v>175</v>
      </c>
      <c r="I31">
        <v>0.65749999999999997</v>
      </c>
      <c r="J31">
        <v>62660</v>
      </c>
      <c r="K31">
        <v>71250</v>
      </c>
      <c r="L31">
        <v>72020</v>
      </c>
      <c r="M31">
        <v>260.8</v>
      </c>
      <c r="N31">
        <v>289.5</v>
      </c>
      <c r="O31">
        <v>213.4</v>
      </c>
      <c r="P31">
        <v>169.4</v>
      </c>
      <c r="Q31">
        <v>191.1</v>
      </c>
      <c r="R31">
        <v>113700</v>
      </c>
      <c r="S31">
        <v>63480</v>
      </c>
      <c r="T31">
        <v>118900</v>
      </c>
      <c r="U31">
        <v>86480</v>
      </c>
      <c r="V31">
        <v>124400</v>
      </c>
      <c r="W31">
        <v>2.7290000000000001</v>
      </c>
      <c r="X31">
        <v>2.9289999999999998</v>
      </c>
      <c r="Y31">
        <v>49</v>
      </c>
      <c r="Z31">
        <v>369.9</v>
      </c>
      <c r="AA31">
        <v>72.47</v>
      </c>
      <c r="AB31">
        <v>0.33789999999999998</v>
      </c>
      <c r="AC31">
        <v>14.05</v>
      </c>
      <c r="AD31">
        <v>6.9500000000000006E-2</v>
      </c>
      <c r="AE31">
        <v>0.31240000000000001</v>
      </c>
      <c r="AF31" t="s">
        <v>309</v>
      </c>
      <c r="AG31">
        <v>12.12</v>
      </c>
      <c r="AH31">
        <v>1.1399999999999999</v>
      </c>
      <c r="AI31">
        <v>11.19</v>
      </c>
      <c r="AJ31">
        <v>11.67</v>
      </c>
      <c r="AK31">
        <v>1.36</v>
      </c>
      <c r="AL31">
        <v>12.29</v>
      </c>
      <c r="AM31">
        <v>11.49</v>
      </c>
      <c r="AN31">
        <v>3.85</v>
      </c>
      <c r="AO31">
        <v>14.13</v>
      </c>
      <c r="AP31">
        <v>4.9000000000000004</v>
      </c>
      <c r="AQ31">
        <v>2.41</v>
      </c>
      <c r="AR31">
        <v>11.49</v>
      </c>
      <c r="AS31">
        <v>0.68</v>
      </c>
      <c r="AT31">
        <v>11.22</v>
      </c>
      <c r="AU31">
        <v>2.16</v>
      </c>
      <c r="AV31">
        <v>11.35</v>
      </c>
      <c r="AW31">
        <v>11.17</v>
      </c>
      <c r="AX31">
        <v>2.5499999999999998</v>
      </c>
      <c r="AY31">
        <v>12.67</v>
      </c>
      <c r="AZ31">
        <v>12.73</v>
      </c>
      <c r="BA31">
        <v>11.34</v>
      </c>
      <c r="BB31">
        <v>9.86</v>
      </c>
      <c r="BC31">
        <v>10.89</v>
      </c>
      <c r="BD31" t="s">
        <v>311</v>
      </c>
      <c r="BE31">
        <v>20834.07</v>
      </c>
      <c r="BF31">
        <v>3121023</v>
      </c>
      <c r="BG31">
        <v>1140615000</v>
      </c>
      <c r="BH31">
        <v>170312300</v>
      </c>
      <c r="BI31">
        <v>2496.9699999999998</v>
      </c>
      <c r="BJ31">
        <v>5889589</v>
      </c>
      <c r="BK31">
        <v>29967.9</v>
      </c>
      <c r="BL31">
        <v>2643.67</v>
      </c>
      <c r="BM31">
        <v>4767531</v>
      </c>
      <c r="BN31">
        <v>96353730</v>
      </c>
      <c r="BO31">
        <v>5609.06</v>
      </c>
      <c r="BP31">
        <v>4702611</v>
      </c>
      <c r="BQ31">
        <v>93217.78</v>
      </c>
      <c r="BR31">
        <v>75020320</v>
      </c>
      <c r="BS31">
        <v>16690.05</v>
      </c>
      <c r="BT31">
        <v>401388.6</v>
      </c>
      <c r="BU31">
        <v>4792059</v>
      </c>
      <c r="BV31">
        <v>964.86</v>
      </c>
      <c r="BW31">
        <v>60839.92</v>
      </c>
      <c r="BX31">
        <v>1162943</v>
      </c>
      <c r="BY31">
        <v>847183</v>
      </c>
      <c r="BZ31">
        <v>1626.78</v>
      </c>
      <c r="CA31">
        <v>15883.98</v>
      </c>
      <c r="CB31">
        <v>128285</v>
      </c>
      <c r="CC31">
        <v>1585981</v>
      </c>
      <c r="CD31">
        <v>1310.08</v>
      </c>
      <c r="CE31">
        <v>969642.8</v>
      </c>
      <c r="CF31">
        <v>51273.41</v>
      </c>
      <c r="CG31">
        <v>44300.26</v>
      </c>
      <c r="CH31">
        <v>1213702</v>
      </c>
      <c r="CI31">
        <v>2854.05</v>
      </c>
      <c r="CJ31">
        <v>7169.16</v>
      </c>
    </row>
    <row r="32" spans="1:88">
      <c r="A32" s="136" t="s">
        <v>224</v>
      </c>
      <c r="B32" t="s">
        <v>229</v>
      </c>
      <c r="D32" s="121">
        <v>44163</v>
      </c>
      <c r="E32" s="122">
        <v>0.61249999999999993</v>
      </c>
      <c r="F32">
        <v>2105</v>
      </c>
      <c r="G32" t="s">
        <v>174</v>
      </c>
      <c r="H32" t="s">
        <v>175</v>
      </c>
      <c r="I32">
        <v>0.36840000000000001</v>
      </c>
      <c r="J32">
        <v>62710</v>
      </c>
      <c r="K32">
        <v>66600</v>
      </c>
      <c r="L32">
        <v>67440</v>
      </c>
      <c r="M32">
        <v>9.2569999999999997</v>
      </c>
      <c r="N32">
        <v>8.6370000000000005</v>
      </c>
      <c r="O32">
        <v>47.24</v>
      </c>
      <c r="P32">
        <v>96.94</v>
      </c>
      <c r="Q32">
        <v>98.22</v>
      </c>
      <c r="R32">
        <v>109400</v>
      </c>
      <c r="S32">
        <v>56930</v>
      </c>
      <c r="T32">
        <v>104100</v>
      </c>
      <c r="U32">
        <v>80680</v>
      </c>
      <c r="V32">
        <v>109700</v>
      </c>
      <c r="W32">
        <v>3.0200000000000001E-2</v>
      </c>
      <c r="X32">
        <v>6.6E-3</v>
      </c>
      <c r="Y32">
        <v>42.51</v>
      </c>
      <c r="Z32">
        <v>0.88549999999999995</v>
      </c>
      <c r="AA32">
        <v>58.68</v>
      </c>
      <c r="AB32">
        <v>4.7100000000000003E-2</v>
      </c>
      <c r="AC32">
        <v>11.97</v>
      </c>
      <c r="AD32">
        <v>-4.1999999999999997E-3</v>
      </c>
      <c r="AE32">
        <v>0.1857</v>
      </c>
      <c r="AF32" t="s">
        <v>309</v>
      </c>
      <c r="AG32">
        <v>1.1100000000000001</v>
      </c>
      <c r="AH32">
        <v>1.25</v>
      </c>
      <c r="AI32">
        <v>0.96</v>
      </c>
      <c r="AJ32">
        <v>0.68</v>
      </c>
      <c r="AK32">
        <v>29.63</v>
      </c>
      <c r="AL32">
        <v>1.1299999999999999</v>
      </c>
      <c r="AM32">
        <v>13.59</v>
      </c>
      <c r="AN32">
        <v>2.09</v>
      </c>
      <c r="AO32">
        <v>1.76</v>
      </c>
      <c r="AP32">
        <v>5.54</v>
      </c>
      <c r="AQ32">
        <v>3.41</v>
      </c>
      <c r="AR32">
        <v>0.79</v>
      </c>
      <c r="AS32">
        <v>1.41</v>
      </c>
      <c r="AT32">
        <v>0.53</v>
      </c>
      <c r="AU32">
        <v>38.67</v>
      </c>
      <c r="AV32">
        <v>49.08</v>
      </c>
      <c r="AW32">
        <v>1.19</v>
      </c>
      <c r="AX32">
        <v>2.3199999999999998</v>
      </c>
      <c r="AY32">
        <v>0.31</v>
      </c>
      <c r="AZ32">
        <v>9.18</v>
      </c>
      <c r="BA32">
        <v>0.42</v>
      </c>
      <c r="BB32">
        <v>49.99</v>
      </c>
      <c r="BC32">
        <v>0.7</v>
      </c>
      <c r="BD32" t="s">
        <v>311</v>
      </c>
      <c r="BE32">
        <v>21115.54</v>
      </c>
      <c r="BF32">
        <v>4948729</v>
      </c>
      <c r="BG32">
        <v>1909294000</v>
      </c>
      <c r="BH32">
        <v>285646700</v>
      </c>
      <c r="BI32">
        <v>157.78</v>
      </c>
      <c r="BJ32">
        <v>341518.6</v>
      </c>
      <c r="BK32">
        <v>11014.83</v>
      </c>
      <c r="BL32">
        <v>2504.75</v>
      </c>
      <c r="BM32">
        <v>5229387</v>
      </c>
      <c r="BN32">
        <v>146342400</v>
      </c>
      <c r="BO32">
        <v>7968</v>
      </c>
      <c r="BP32">
        <v>7376842</v>
      </c>
      <c r="BQ32">
        <v>137779.6</v>
      </c>
      <c r="BR32">
        <v>118489600</v>
      </c>
      <c r="BS32">
        <v>26440.74</v>
      </c>
      <c r="BT32">
        <v>632493.19999999995</v>
      </c>
      <c r="BU32">
        <v>8518077</v>
      </c>
      <c r="BV32">
        <v>18.89</v>
      </c>
      <c r="BW32">
        <v>2690.65</v>
      </c>
      <c r="BX32">
        <v>1806923</v>
      </c>
      <c r="BY32">
        <v>3599.03</v>
      </c>
      <c r="BZ32">
        <v>2447.2800000000002</v>
      </c>
      <c r="CA32">
        <v>23064.47</v>
      </c>
      <c r="CB32">
        <v>226483.6</v>
      </c>
      <c r="CC32">
        <v>2288354</v>
      </c>
      <c r="CD32">
        <v>421.12</v>
      </c>
      <c r="CE32">
        <v>1625789</v>
      </c>
      <c r="CF32">
        <v>97056.93</v>
      </c>
      <c r="CG32">
        <v>63781.18</v>
      </c>
      <c r="CH32">
        <v>1964784</v>
      </c>
      <c r="CI32">
        <v>1730.51</v>
      </c>
      <c r="CJ32">
        <v>6999.79</v>
      </c>
    </row>
    <row r="33" spans="1:88">
      <c r="A33" s="136" t="s">
        <v>271</v>
      </c>
      <c r="B33" t="s">
        <v>276</v>
      </c>
      <c r="D33" s="121">
        <v>44163</v>
      </c>
      <c r="E33" s="122">
        <v>0.71180555555555547</v>
      </c>
      <c r="F33">
        <v>2406</v>
      </c>
      <c r="G33" t="s">
        <v>174</v>
      </c>
      <c r="H33" t="s">
        <v>175</v>
      </c>
      <c r="I33">
        <v>0.4037</v>
      </c>
      <c r="J33">
        <v>11670</v>
      </c>
      <c r="K33">
        <v>12420</v>
      </c>
      <c r="L33">
        <v>12510</v>
      </c>
      <c r="M33">
        <v>1021</v>
      </c>
      <c r="N33">
        <v>1038</v>
      </c>
      <c r="O33">
        <v>921</v>
      </c>
      <c r="P33">
        <v>859.9</v>
      </c>
      <c r="Q33">
        <v>878.7</v>
      </c>
      <c r="R33">
        <v>186700</v>
      </c>
      <c r="S33">
        <v>103700</v>
      </c>
      <c r="T33">
        <v>175100</v>
      </c>
      <c r="U33">
        <v>140200</v>
      </c>
      <c r="V33">
        <v>184600</v>
      </c>
      <c r="W33">
        <v>1.5</v>
      </c>
      <c r="X33">
        <v>1.464</v>
      </c>
      <c r="Y33">
        <v>397.1</v>
      </c>
      <c r="Z33">
        <v>2441</v>
      </c>
      <c r="AA33">
        <v>223</v>
      </c>
      <c r="AB33">
        <v>0.224</v>
      </c>
      <c r="AC33">
        <v>26.23</v>
      </c>
      <c r="AD33">
        <v>0.74280000000000002</v>
      </c>
      <c r="AE33">
        <v>9.2299999999999993E-2</v>
      </c>
      <c r="AF33" t="s">
        <v>309</v>
      </c>
      <c r="AG33">
        <v>1.83</v>
      </c>
      <c r="AH33">
        <v>1.28</v>
      </c>
      <c r="AI33">
        <v>0.61</v>
      </c>
      <c r="AJ33">
        <v>0.63</v>
      </c>
      <c r="AK33">
        <v>3.54</v>
      </c>
      <c r="AL33">
        <v>0.56999999999999995</v>
      </c>
      <c r="AM33">
        <v>7.95</v>
      </c>
      <c r="AN33">
        <v>1.1499999999999999</v>
      </c>
      <c r="AO33">
        <v>0.65</v>
      </c>
      <c r="AP33">
        <v>3.05</v>
      </c>
      <c r="AQ33">
        <v>0.69</v>
      </c>
      <c r="AR33">
        <v>0.63</v>
      </c>
      <c r="AS33">
        <v>0.84</v>
      </c>
      <c r="AT33">
        <v>0.7</v>
      </c>
      <c r="AU33">
        <v>4.43</v>
      </c>
      <c r="AV33">
        <v>0.37</v>
      </c>
      <c r="AW33">
        <v>0.32</v>
      </c>
      <c r="AX33">
        <v>2.87</v>
      </c>
      <c r="AY33">
        <v>0.56000000000000005</v>
      </c>
      <c r="AZ33">
        <v>2.86</v>
      </c>
      <c r="BA33">
        <v>0.86</v>
      </c>
      <c r="BB33">
        <v>0.65</v>
      </c>
      <c r="BC33">
        <v>2.46</v>
      </c>
      <c r="BD33" t="s">
        <v>311</v>
      </c>
      <c r="BE33">
        <v>11468.12</v>
      </c>
      <c r="BF33">
        <v>514656.4</v>
      </c>
      <c r="BG33">
        <v>176821900</v>
      </c>
      <c r="BH33">
        <v>26308250</v>
      </c>
      <c r="BI33">
        <v>8622.81</v>
      </c>
      <c r="BJ33">
        <v>18747020</v>
      </c>
      <c r="BK33">
        <v>119291.3</v>
      </c>
      <c r="BL33">
        <v>11302.49</v>
      </c>
      <c r="BM33">
        <v>16407180</v>
      </c>
      <c r="BN33">
        <v>147910400</v>
      </c>
      <c r="BO33">
        <v>8109.19</v>
      </c>
      <c r="BP33">
        <v>6161752</v>
      </c>
      <c r="BQ33">
        <v>133745</v>
      </c>
      <c r="BR33">
        <v>98990970</v>
      </c>
      <c r="BS33">
        <v>14771.67</v>
      </c>
      <c r="BT33">
        <v>376343.5</v>
      </c>
      <c r="BU33">
        <v>4229981</v>
      </c>
      <c r="BV33">
        <v>470.01</v>
      </c>
      <c r="BW33">
        <v>27657.599999999999</v>
      </c>
      <c r="BX33">
        <v>8376056</v>
      </c>
      <c r="BY33">
        <v>5242563</v>
      </c>
      <c r="BZ33">
        <v>1480.83</v>
      </c>
      <c r="CA33">
        <v>14900.93</v>
      </c>
      <c r="CB33">
        <v>115062.5</v>
      </c>
      <c r="CC33">
        <v>4418516</v>
      </c>
      <c r="CD33">
        <v>818.18</v>
      </c>
      <c r="CE33">
        <v>879398</v>
      </c>
      <c r="CF33">
        <v>48395.95</v>
      </c>
      <c r="CG33">
        <v>75563.06</v>
      </c>
      <c r="CH33">
        <v>1132103</v>
      </c>
      <c r="CI33">
        <v>17989.82</v>
      </c>
      <c r="CJ33">
        <v>2039.45</v>
      </c>
    </row>
    <row r="34" spans="1:88">
      <c r="A34" s="136" t="s">
        <v>226</v>
      </c>
      <c r="B34" t="s">
        <v>231</v>
      </c>
      <c r="D34" s="121">
        <v>44163</v>
      </c>
      <c r="E34" s="122">
        <v>0.61597222222222225</v>
      </c>
      <c r="F34">
        <v>2106</v>
      </c>
      <c r="G34" t="s">
        <v>174</v>
      </c>
      <c r="H34" t="s">
        <v>175</v>
      </c>
      <c r="I34">
        <v>0.2442</v>
      </c>
      <c r="J34">
        <v>8021</v>
      </c>
      <c r="K34">
        <v>8232</v>
      </c>
      <c r="L34">
        <v>8281</v>
      </c>
      <c r="M34">
        <v>97.6</v>
      </c>
      <c r="N34">
        <v>97.85</v>
      </c>
      <c r="O34">
        <v>179.7</v>
      </c>
      <c r="P34">
        <v>473.5</v>
      </c>
      <c r="Q34">
        <v>464.8</v>
      </c>
      <c r="R34">
        <v>183300</v>
      </c>
      <c r="S34">
        <v>97910</v>
      </c>
      <c r="T34">
        <v>170900</v>
      </c>
      <c r="U34">
        <v>136200</v>
      </c>
      <c r="V34">
        <v>180200</v>
      </c>
      <c r="W34">
        <v>0.1537</v>
      </c>
      <c r="X34">
        <v>0.13289999999999999</v>
      </c>
      <c r="Y34">
        <v>330.5</v>
      </c>
      <c r="Z34">
        <v>997</v>
      </c>
      <c r="AA34">
        <v>202.9</v>
      </c>
      <c r="AB34">
        <v>0.1231</v>
      </c>
      <c r="AC34">
        <v>9.2889999999999997</v>
      </c>
      <c r="AD34">
        <v>9.01E-2</v>
      </c>
      <c r="AE34">
        <v>6.13E-2</v>
      </c>
      <c r="AF34" t="s">
        <v>309</v>
      </c>
      <c r="AG34">
        <v>1.04</v>
      </c>
      <c r="AH34">
        <v>0.74</v>
      </c>
      <c r="AI34">
        <v>0.78</v>
      </c>
      <c r="AJ34">
        <v>0.64</v>
      </c>
      <c r="AK34">
        <v>6.85</v>
      </c>
      <c r="AL34">
        <v>0.21</v>
      </c>
      <c r="AM34">
        <v>9.49</v>
      </c>
      <c r="AN34">
        <v>1.49</v>
      </c>
      <c r="AO34">
        <v>1.06</v>
      </c>
      <c r="AP34">
        <v>4.45</v>
      </c>
      <c r="AQ34">
        <v>1.88</v>
      </c>
      <c r="AR34">
        <v>0.92</v>
      </c>
      <c r="AS34">
        <v>0.95</v>
      </c>
      <c r="AT34">
        <v>0.65</v>
      </c>
      <c r="AU34">
        <v>10.33</v>
      </c>
      <c r="AV34">
        <v>1.52</v>
      </c>
      <c r="AW34">
        <v>0.55000000000000004</v>
      </c>
      <c r="AX34">
        <v>2.4500000000000002</v>
      </c>
      <c r="AY34">
        <v>0.39</v>
      </c>
      <c r="AZ34">
        <v>0.99</v>
      </c>
      <c r="BA34">
        <v>1.18</v>
      </c>
      <c r="BB34">
        <v>2.57</v>
      </c>
      <c r="BC34">
        <v>2.46</v>
      </c>
      <c r="BD34" t="s">
        <v>311</v>
      </c>
      <c r="BE34">
        <v>12778.13</v>
      </c>
      <c r="BF34">
        <v>588875.30000000005</v>
      </c>
      <c r="BG34">
        <v>213130300</v>
      </c>
      <c r="BH34">
        <v>31682950</v>
      </c>
      <c r="BI34">
        <v>1387.89</v>
      </c>
      <c r="BJ34">
        <v>3238272</v>
      </c>
      <c r="BK34">
        <v>39554.93</v>
      </c>
      <c r="BL34">
        <v>10469.65</v>
      </c>
      <c r="BM34">
        <v>16519340</v>
      </c>
      <c r="BN34">
        <v>243296500</v>
      </c>
      <c r="BO34">
        <v>12749.34</v>
      </c>
      <c r="BP34">
        <v>10935750</v>
      </c>
      <c r="BQ34">
        <v>216364.2</v>
      </c>
      <c r="BR34">
        <v>175706400</v>
      </c>
      <c r="BS34">
        <v>24597.18</v>
      </c>
      <c r="BT34">
        <v>630149.6</v>
      </c>
      <c r="BU34">
        <v>7693269</v>
      </c>
      <c r="BV34">
        <v>81.849999999999994</v>
      </c>
      <c r="BW34">
        <v>6577.48</v>
      </c>
      <c r="BX34">
        <v>12680590</v>
      </c>
      <c r="BY34">
        <v>3587369</v>
      </c>
      <c r="BZ34">
        <v>2268.7199999999998</v>
      </c>
      <c r="CA34">
        <v>23032.58</v>
      </c>
      <c r="CB34">
        <v>206653</v>
      </c>
      <c r="CC34">
        <v>7218686</v>
      </c>
      <c r="CD34">
        <v>828.18</v>
      </c>
      <c r="CE34">
        <v>1512604</v>
      </c>
      <c r="CF34">
        <v>94653.91</v>
      </c>
      <c r="CG34">
        <v>46045.919999999998</v>
      </c>
      <c r="CH34">
        <v>1851731</v>
      </c>
      <c r="CI34">
        <v>5139.9799999999996</v>
      </c>
      <c r="CJ34">
        <v>2253.19</v>
      </c>
    </row>
    <row r="35" spans="1:88">
      <c r="A35" s="136" t="s">
        <v>273</v>
      </c>
      <c r="B35" t="s">
        <v>278</v>
      </c>
      <c r="D35" s="121">
        <v>44163</v>
      </c>
      <c r="E35" s="122">
        <v>0.71527777777777779</v>
      </c>
      <c r="F35">
        <v>2407</v>
      </c>
      <c r="G35" t="s">
        <v>174</v>
      </c>
      <c r="H35" t="s">
        <v>175</v>
      </c>
      <c r="I35">
        <v>1.018</v>
      </c>
      <c r="J35">
        <v>58980</v>
      </c>
      <c r="K35">
        <v>60460</v>
      </c>
      <c r="L35">
        <v>61020</v>
      </c>
      <c r="M35">
        <v>725.9</v>
      </c>
      <c r="N35">
        <v>734.2</v>
      </c>
      <c r="O35">
        <v>747.3</v>
      </c>
      <c r="P35">
        <v>553</v>
      </c>
      <c r="Q35">
        <v>547.1</v>
      </c>
      <c r="R35">
        <v>115800</v>
      </c>
      <c r="S35">
        <v>62940</v>
      </c>
      <c r="T35">
        <v>109700</v>
      </c>
      <c r="U35">
        <v>88430</v>
      </c>
      <c r="V35">
        <v>114600</v>
      </c>
      <c r="W35">
        <v>13.79</v>
      </c>
      <c r="X35">
        <v>13.86</v>
      </c>
      <c r="Y35">
        <v>417.1</v>
      </c>
      <c r="Z35">
        <v>3565</v>
      </c>
      <c r="AA35">
        <v>58.32</v>
      </c>
      <c r="AB35">
        <v>0.33479999999999999</v>
      </c>
      <c r="AC35">
        <v>20.52</v>
      </c>
      <c r="AD35">
        <v>0.4279</v>
      </c>
      <c r="AE35">
        <v>1.2110000000000001</v>
      </c>
      <c r="AF35" t="s">
        <v>309</v>
      </c>
      <c r="AG35">
        <v>0.51</v>
      </c>
      <c r="AH35">
        <v>0.66</v>
      </c>
      <c r="AI35">
        <v>0.99</v>
      </c>
      <c r="AJ35">
        <v>0.78</v>
      </c>
      <c r="AK35">
        <v>4.82</v>
      </c>
      <c r="AL35">
        <v>0.62</v>
      </c>
      <c r="AM35">
        <v>7.68</v>
      </c>
      <c r="AN35">
        <v>1.68</v>
      </c>
      <c r="AO35">
        <v>1.67</v>
      </c>
      <c r="AP35">
        <v>3.05</v>
      </c>
      <c r="AQ35">
        <v>1.47</v>
      </c>
      <c r="AR35">
        <v>0.76</v>
      </c>
      <c r="AS35">
        <v>0.25</v>
      </c>
      <c r="AT35">
        <v>1.53</v>
      </c>
      <c r="AU35">
        <v>1.45</v>
      </c>
      <c r="AV35">
        <v>1.03</v>
      </c>
      <c r="AW35">
        <v>1.76</v>
      </c>
      <c r="AX35">
        <v>2.35</v>
      </c>
      <c r="AY35">
        <v>1.1100000000000001</v>
      </c>
      <c r="AZ35">
        <v>1.52</v>
      </c>
      <c r="BA35">
        <v>1.02</v>
      </c>
      <c r="BB35">
        <v>2.68</v>
      </c>
      <c r="BC35">
        <v>1.19</v>
      </c>
      <c r="BD35" t="s">
        <v>311</v>
      </c>
      <c r="BE35">
        <v>29071.29</v>
      </c>
      <c r="BF35">
        <v>2445110</v>
      </c>
      <c r="BG35">
        <v>875894800</v>
      </c>
      <c r="BH35">
        <v>130616300</v>
      </c>
      <c r="BI35">
        <v>5765.8</v>
      </c>
      <c r="BJ35">
        <v>13505260</v>
      </c>
      <c r="BK35">
        <v>95567.76</v>
      </c>
      <c r="BL35">
        <v>6881.86</v>
      </c>
      <c r="BM35">
        <v>10725260</v>
      </c>
      <c r="BN35">
        <v>90574520</v>
      </c>
      <c r="BO35">
        <v>4628.6899999999996</v>
      </c>
      <c r="BP35">
        <v>3928663</v>
      </c>
      <c r="BQ35">
        <v>79341.77</v>
      </c>
      <c r="BR35">
        <v>62496050</v>
      </c>
      <c r="BS35">
        <v>13891.16</v>
      </c>
      <c r="BT35">
        <v>371644.5</v>
      </c>
      <c r="BU35">
        <v>4304545</v>
      </c>
      <c r="BV35">
        <v>4053.58</v>
      </c>
      <c r="BW35">
        <v>255824.9</v>
      </c>
      <c r="BX35">
        <v>8951909</v>
      </c>
      <c r="BY35">
        <v>7566409</v>
      </c>
      <c r="BZ35">
        <v>1479.35</v>
      </c>
      <c r="CA35">
        <v>15247.26</v>
      </c>
      <c r="CB35">
        <v>119963</v>
      </c>
      <c r="CC35">
        <v>1204681</v>
      </c>
      <c r="CD35">
        <v>1204.1400000000001</v>
      </c>
      <c r="CE35">
        <v>891599</v>
      </c>
      <c r="CF35">
        <v>47438.59</v>
      </c>
      <c r="CG35">
        <v>59923.95</v>
      </c>
      <c r="CH35">
        <v>1130842</v>
      </c>
      <c r="CI35">
        <v>10813.91</v>
      </c>
      <c r="CJ35">
        <v>25877.79</v>
      </c>
    </row>
    <row r="36" spans="1:88">
      <c r="A36" s="136" t="s">
        <v>228</v>
      </c>
      <c r="B36" t="s">
        <v>233</v>
      </c>
      <c r="D36" s="121">
        <v>44163</v>
      </c>
      <c r="E36" s="122">
        <v>0.62013888888888891</v>
      </c>
      <c r="F36">
        <v>2107</v>
      </c>
      <c r="G36" t="s">
        <v>174</v>
      </c>
      <c r="H36" t="s">
        <v>175</v>
      </c>
      <c r="I36">
        <v>0.83030000000000004</v>
      </c>
      <c r="J36">
        <v>55630</v>
      </c>
      <c r="K36">
        <v>59280</v>
      </c>
      <c r="L36">
        <v>60120</v>
      </c>
      <c r="M36">
        <v>55.67</v>
      </c>
      <c r="N36">
        <v>57.04</v>
      </c>
      <c r="O36">
        <v>170.8</v>
      </c>
      <c r="P36">
        <v>355</v>
      </c>
      <c r="Q36">
        <v>360.6</v>
      </c>
      <c r="R36">
        <v>105500</v>
      </c>
      <c r="S36">
        <v>56060</v>
      </c>
      <c r="T36">
        <v>100800</v>
      </c>
      <c r="U36">
        <v>77650</v>
      </c>
      <c r="V36">
        <v>106200</v>
      </c>
      <c r="W36">
        <v>0.41089999999999999</v>
      </c>
      <c r="X36">
        <v>0.40210000000000001</v>
      </c>
      <c r="Y36">
        <v>384.7</v>
      </c>
      <c r="Z36">
        <v>532.9</v>
      </c>
      <c r="AA36">
        <v>49.84</v>
      </c>
      <c r="AB36">
        <v>2.4799999999999999E-2</v>
      </c>
      <c r="AC36">
        <v>11.44</v>
      </c>
      <c r="AD36">
        <v>2.8000000000000001E-2</v>
      </c>
      <c r="AE36">
        <v>0.81330000000000002</v>
      </c>
      <c r="AF36" t="s">
        <v>309</v>
      </c>
      <c r="AG36">
        <v>1.73</v>
      </c>
      <c r="AH36">
        <v>0.11</v>
      </c>
      <c r="AI36">
        <v>0.94</v>
      </c>
      <c r="AJ36">
        <v>1.38</v>
      </c>
      <c r="AK36">
        <v>6.73</v>
      </c>
      <c r="AL36">
        <v>2.3199999999999998</v>
      </c>
      <c r="AM36">
        <v>8.2200000000000006</v>
      </c>
      <c r="AN36">
        <v>0.71</v>
      </c>
      <c r="AO36">
        <v>1.35</v>
      </c>
      <c r="AP36">
        <v>3.18</v>
      </c>
      <c r="AQ36">
        <v>0.73</v>
      </c>
      <c r="AR36">
        <v>1.26</v>
      </c>
      <c r="AS36">
        <v>0.99</v>
      </c>
      <c r="AT36">
        <v>1.08</v>
      </c>
      <c r="AU36">
        <v>5.21</v>
      </c>
      <c r="AV36">
        <v>2.84</v>
      </c>
      <c r="AW36">
        <v>1.46</v>
      </c>
      <c r="AX36">
        <v>1.73</v>
      </c>
      <c r="AY36">
        <v>0.42</v>
      </c>
      <c r="AZ36">
        <v>9.77</v>
      </c>
      <c r="BA36">
        <v>1.58</v>
      </c>
      <c r="BB36">
        <v>9.58</v>
      </c>
      <c r="BC36">
        <v>0.94</v>
      </c>
      <c r="BD36" t="s">
        <v>311</v>
      </c>
      <c r="BE36">
        <v>41793.129999999997</v>
      </c>
      <c r="BF36">
        <v>3927485</v>
      </c>
      <c r="BG36">
        <v>1510704000</v>
      </c>
      <c r="BH36">
        <v>226358800</v>
      </c>
      <c r="BI36">
        <v>767.83</v>
      </c>
      <c r="BJ36">
        <v>1867940</v>
      </c>
      <c r="BK36">
        <v>36621.33</v>
      </c>
      <c r="BL36">
        <v>7604.48</v>
      </c>
      <c r="BM36">
        <v>12959810</v>
      </c>
      <c r="BN36">
        <v>136381000</v>
      </c>
      <c r="BO36">
        <v>7020.83</v>
      </c>
      <c r="BP36">
        <v>6349503</v>
      </c>
      <c r="BQ36">
        <v>118620.8</v>
      </c>
      <c r="BR36">
        <v>101885000</v>
      </c>
      <c r="BS36">
        <v>23652.99</v>
      </c>
      <c r="BT36">
        <v>614571.30000000005</v>
      </c>
      <c r="BU36">
        <v>7572193</v>
      </c>
      <c r="BV36">
        <v>207.41</v>
      </c>
      <c r="BW36">
        <v>15172.17</v>
      </c>
      <c r="BX36">
        <v>14526050</v>
      </c>
      <c r="BY36">
        <v>1871872</v>
      </c>
      <c r="BZ36">
        <v>2218.35</v>
      </c>
      <c r="CA36">
        <v>23054.5</v>
      </c>
      <c r="CB36">
        <v>205080.2</v>
      </c>
      <c r="CC36">
        <v>1760025</v>
      </c>
      <c r="CD36">
        <v>257.77999999999997</v>
      </c>
      <c r="CE36">
        <v>1476642</v>
      </c>
      <c r="CF36">
        <v>89254.85</v>
      </c>
      <c r="CG36">
        <v>55359.28</v>
      </c>
      <c r="CH36">
        <v>1815353</v>
      </c>
      <c r="CI36">
        <v>2775.54</v>
      </c>
      <c r="CJ36">
        <v>27942.400000000001</v>
      </c>
    </row>
    <row r="37" spans="1:88">
      <c r="A37" s="136" t="s">
        <v>275</v>
      </c>
      <c r="B37" t="s">
        <v>280</v>
      </c>
      <c r="D37" s="121">
        <v>44163</v>
      </c>
      <c r="E37" s="122">
        <v>0.71944444444444444</v>
      </c>
      <c r="F37">
        <v>2408</v>
      </c>
      <c r="G37" t="s">
        <v>174</v>
      </c>
      <c r="H37" t="s">
        <v>175</v>
      </c>
      <c r="I37">
        <v>1.014</v>
      </c>
      <c r="J37">
        <v>56940</v>
      </c>
      <c r="K37">
        <v>60370</v>
      </c>
      <c r="L37">
        <v>61070</v>
      </c>
      <c r="M37">
        <v>778.5</v>
      </c>
      <c r="N37">
        <v>799</v>
      </c>
      <c r="O37">
        <v>823</v>
      </c>
      <c r="P37">
        <v>586.1</v>
      </c>
      <c r="Q37">
        <v>592.79999999999995</v>
      </c>
      <c r="R37">
        <v>116000</v>
      </c>
      <c r="S37">
        <v>62850</v>
      </c>
      <c r="T37">
        <v>110300</v>
      </c>
      <c r="U37">
        <v>86620</v>
      </c>
      <c r="V37">
        <v>115500</v>
      </c>
      <c r="W37">
        <v>14.01</v>
      </c>
      <c r="X37">
        <v>14.21</v>
      </c>
      <c r="Y37">
        <v>501.9</v>
      </c>
      <c r="Z37">
        <v>4929</v>
      </c>
      <c r="AA37">
        <v>63.57</v>
      </c>
      <c r="AB37">
        <v>0.35060000000000002</v>
      </c>
      <c r="AC37">
        <v>25.98</v>
      </c>
      <c r="AD37">
        <v>0.31430000000000002</v>
      </c>
      <c r="AE37">
        <v>1.4330000000000001</v>
      </c>
      <c r="AF37" t="s">
        <v>309</v>
      </c>
      <c r="AG37">
        <v>1.3</v>
      </c>
      <c r="AH37">
        <v>0.52</v>
      </c>
      <c r="AI37">
        <v>0.7</v>
      </c>
      <c r="AJ37">
        <v>0.9</v>
      </c>
      <c r="AK37">
        <v>1.48</v>
      </c>
      <c r="AL37">
        <v>0.83</v>
      </c>
      <c r="AM37">
        <v>8.89</v>
      </c>
      <c r="AN37">
        <v>0.93</v>
      </c>
      <c r="AO37">
        <v>0.57999999999999996</v>
      </c>
      <c r="AP37">
        <v>3.98</v>
      </c>
      <c r="AQ37">
        <v>3.3</v>
      </c>
      <c r="AR37">
        <v>0.08</v>
      </c>
      <c r="AS37">
        <v>1.29</v>
      </c>
      <c r="AT37">
        <v>0.64</v>
      </c>
      <c r="AU37">
        <v>2.02</v>
      </c>
      <c r="AV37">
        <v>0.09</v>
      </c>
      <c r="AW37">
        <v>0.52</v>
      </c>
      <c r="AX37">
        <v>1.56</v>
      </c>
      <c r="AY37">
        <v>0.11</v>
      </c>
      <c r="AZ37">
        <v>3.25</v>
      </c>
      <c r="BA37">
        <v>0.13</v>
      </c>
      <c r="BB37">
        <v>1.55</v>
      </c>
      <c r="BC37">
        <v>0.7</v>
      </c>
      <c r="BD37" t="s">
        <v>311</v>
      </c>
      <c r="BE37">
        <v>29114.73</v>
      </c>
      <c r="BF37">
        <v>2527026</v>
      </c>
      <c r="BG37">
        <v>878777800</v>
      </c>
      <c r="BH37">
        <v>131346000</v>
      </c>
      <c r="BI37">
        <v>6619.5</v>
      </c>
      <c r="BJ37">
        <v>14764650</v>
      </c>
      <c r="BK37">
        <v>107512.8</v>
      </c>
      <c r="BL37">
        <v>7801.26</v>
      </c>
      <c r="BM37">
        <v>11604100</v>
      </c>
      <c r="BN37">
        <v>92656490</v>
      </c>
      <c r="BO37">
        <v>4948.8</v>
      </c>
      <c r="BP37">
        <v>3968315</v>
      </c>
      <c r="BQ37">
        <v>83187.75</v>
      </c>
      <c r="BR37">
        <v>63320080</v>
      </c>
      <c r="BS37">
        <v>14870.3</v>
      </c>
      <c r="BT37">
        <v>379268.3</v>
      </c>
      <c r="BU37">
        <v>4325034</v>
      </c>
      <c r="BV37">
        <v>4409.6099999999997</v>
      </c>
      <c r="BW37">
        <v>263601.40000000002</v>
      </c>
      <c r="BX37">
        <v>10824130</v>
      </c>
      <c r="BY37">
        <v>10682490</v>
      </c>
      <c r="BZ37">
        <v>1582.33</v>
      </c>
      <c r="CA37">
        <v>15461.91</v>
      </c>
      <c r="CB37">
        <v>121782.9</v>
      </c>
      <c r="CC37">
        <v>1333004</v>
      </c>
      <c r="CD37">
        <v>1255.26</v>
      </c>
      <c r="CE37">
        <v>889943.9</v>
      </c>
      <c r="CF37">
        <v>47111.59</v>
      </c>
      <c r="CG37">
        <v>75737.240000000005</v>
      </c>
      <c r="CH37">
        <v>1120138</v>
      </c>
      <c r="CI37">
        <v>8154.91</v>
      </c>
      <c r="CJ37">
        <v>30331.02</v>
      </c>
    </row>
    <row r="38" spans="1:88">
      <c r="A38" s="136" t="s">
        <v>230</v>
      </c>
      <c r="B38" t="s">
        <v>235</v>
      </c>
      <c r="D38" s="121">
        <v>44163</v>
      </c>
      <c r="E38" s="122">
        <v>0.62361111111111112</v>
      </c>
      <c r="F38">
        <v>2108</v>
      </c>
      <c r="G38" t="s">
        <v>174</v>
      </c>
      <c r="H38" t="s">
        <v>175</v>
      </c>
      <c r="I38">
        <v>2.5019999999999998</v>
      </c>
      <c r="J38">
        <v>151000</v>
      </c>
      <c r="K38">
        <v>160000</v>
      </c>
      <c r="L38">
        <v>161800</v>
      </c>
      <c r="M38">
        <v>669</v>
      </c>
      <c r="N38">
        <v>671.4</v>
      </c>
      <c r="O38">
        <v>844.6</v>
      </c>
      <c r="P38">
        <v>1273</v>
      </c>
      <c r="Q38">
        <v>1263</v>
      </c>
      <c r="R38">
        <v>300000</v>
      </c>
      <c r="S38">
        <v>155600</v>
      </c>
      <c r="T38">
        <v>279900</v>
      </c>
      <c r="U38">
        <v>219300</v>
      </c>
      <c r="V38">
        <v>294800</v>
      </c>
      <c r="W38">
        <v>2.198</v>
      </c>
      <c r="X38">
        <v>2.2759999999999998</v>
      </c>
      <c r="Y38">
        <v>1334</v>
      </c>
      <c r="Z38">
        <v>8902</v>
      </c>
      <c r="AA38">
        <v>151.9</v>
      </c>
      <c r="AB38">
        <v>0.1046</v>
      </c>
      <c r="AC38">
        <v>50.89</v>
      </c>
      <c r="AD38">
        <v>0.1893</v>
      </c>
      <c r="AE38">
        <v>3.2709999999999999</v>
      </c>
      <c r="AF38" t="s">
        <v>309</v>
      </c>
      <c r="AG38">
        <v>0.25</v>
      </c>
      <c r="AH38">
        <v>1.71</v>
      </c>
      <c r="AI38">
        <v>0.16</v>
      </c>
      <c r="AJ38">
        <v>0.27</v>
      </c>
      <c r="AK38">
        <v>2.16</v>
      </c>
      <c r="AL38">
        <v>0.12</v>
      </c>
      <c r="AM38">
        <v>7.08</v>
      </c>
      <c r="AN38">
        <v>2.04</v>
      </c>
      <c r="AO38">
        <v>0.23</v>
      </c>
      <c r="AP38">
        <v>2.71</v>
      </c>
      <c r="AQ38">
        <v>2.09</v>
      </c>
      <c r="AR38">
        <v>0.18</v>
      </c>
      <c r="AS38">
        <v>1.81</v>
      </c>
      <c r="AT38">
        <v>0.17</v>
      </c>
      <c r="AU38">
        <v>4.46</v>
      </c>
      <c r="AV38">
        <v>0.14000000000000001</v>
      </c>
      <c r="AW38">
        <v>0.26</v>
      </c>
      <c r="AX38">
        <v>1.72</v>
      </c>
      <c r="AY38">
        <v>1.1000000000000001</v>
      </c>
      <c r="AZ38">
        <v>5.76</v>
      </c>
      <c r="BA38">
        <v>0.7</v>
      </c>
      <c r="BB38">
        <v>1.2</v>
      </c>
      <c r="BC38">
        <v>0.75</v>
      </c>
      <c r="BD38" t="s">
        <v>311</v>
      </c>
      <c r="BE38">
        <v>107781.1</v>
      </c>
      <c r="BF38">
        <v>10156320</v>
      </c>
      <c r="BG38">
        <v>3511355000</v>
      </c>
      <c r="BH38">
        <v>524625900</v>
      </c>
      <c r="BI38">
        <v>8623.93</v>
      </c>
      <c r="BJ38">
        <v>18709120</v>
      </c>
      <c r="BK38">
        <v>161102.79999999999</v>
      </c>
      <c r="BL38">
        <v>25417.29</v>
      </c>
      <c r="BM38">
        <v>35775780</v>
      </c>
      <c r="BN38">
        <v>350101500</v>
      </c>
      <c r="BO38">
        <v>18566.810000000001</v>
      </c>
      <c r="BP38">
        <v>15181630</v>
      </c>
      <c r="BQ38">
        <v>319120.59999999998</v>
      </c>
      <c r="BR38">
        <v>243676400</v>
      </c>
      <c r="BS38">
        <v>22538.67</v>
      </c>
      <c r="BT38">
        <v>554931.9</v>
      </c>
      <c r="BU38">
        <v>6520921</v>
      </c>
      <c r="BV38">
        <v>1049.31</v>
      </c>
      <c r="BW38">
        <v>65220.23</v>
      </c>
      <c r="BX38">
        <v>43382860</v>
      </c>
      <c r="BY38">
        <v>28227500</v>
      </c>
      <c r="BZ38">
        <v>1983.5</v>
      </c>
      <c r="CA38">
        <v>19089.34</v>
      </c>
      <c r="CB38">
        <v>177570</v>
      </c>
      <c r="CC38">
        <v>4642359</v>
      </c>
      <c r="CD38">
        <v>586.69000000000005</v>
      </c>
      <c r="CE38">
        <v>1229553</v>
      </c>
      <c r="CF38">
        <v>66415.350000000006</v>
      </c>
      <c r="CG38">
        <v>204929.4</v>
      </c>
      <c r="CH38">
        <v>1553297</v>
      </c>
      <c r="CI38">
        <v>7407.4</v>
      </c>
      <c r="CJ38">
        <v>95871.18</v>
      </c>
    </row>
    <row r="39" spans="1:88">
      <c r="A39" s="136" t="s">
        <v>277</v>
      </c>
      <c r="B39" t="s">
        <v>282</v>
      </c>
      <c r="D39" s="121">
        <v>44163</v>
      </c>
      <c r="E39" s="122">
        <v>0.72291666666666676</v>
      </c>
      <c r="F39">
        <v>2409</v>
      </c>
      <c r="G39" t="s">
        <v>174</v>
      </c>
      <c r="H39" t="s">
        <v>175</v>
      </c>
      <c r="I39">
        <v>1.756</v>
      </c>
      <c r="J39">
        <v>57950</v>
      </c>
      <c r="K39">
        <v>61890</v>
      </c>
      <c r="L39">
        <v>62610</v>
      </c>
      <c r="M39">
        <v>176.8</v>
      </c>
      <c r="N39">
        <v>182.9</v>
      </c>
      <c r="O39">
        <v>115.2</v>
      </c>
      <c r="P39">
        <v>73.5</v>
      </c>
      <c r="Q39">
        <v>81.099999999999994</v>
      </c>
      <c r="R39">
        <v>116600</v>
      </c>
      <c r="S39">
        <v>61770</v>
      </c>
      <c r="T39">
        <v>111400</v>
      </c>
      <c r="U39">
        <v>87470</v>
      </c>
      <c r="V39">
        <v>116400</v>
      </c>
      <c r="W39">
        <v>9.5079999999999991</v>
      </c>
      <c r="X39">
        <v>9.7260000000000009</v>
      </c>
      <c r="Y39">
        <v>804.3</v>
      </c>
      <c r="Z39">
        <v>3733</v>
      </c>
      <c r="AA39">
        <v>19.88</v>
      </c>
      <c r="AB39">
        <v>0.3362</v>
      </c>
      <c r="AC39">
        <v>61.24</v>
      </c>
      <c r="AD39">
        <v>2.1100000000000001E-2</v>
      </c>
      <c r="AE39">
        <v>0.1082</v>
      </c>
      <c r="AF39" t="s">
        <v>309</v>
      </c>
      <c r="AG39">
        <v>0.67</v>
      </c>
      <c r="AH39">
        <v>0.68</v>
      </c>
      <c r="AI39">
        <v>0.89</v>
      </c>
      <c r="AJ39">
        <v>0.89</v>
      </c>
      <c r="AK39">
        <v>2.78</v>
      </c>
      <c r="AL39">
        <v>0.48</v>
      </c>
      <c r="AM39">
        <v>9.49</v>
      </c>
      <c r="AN39">
        <v>3.7</v>
      </c>
      <c r="AO39">
        <v>5.48</v>
      </c>
      <c r="AP39">
        <v>3.22</v>
      </c>
      <c r="AQ39">
        <v>2.11</v>
      </c>
      <c r="AR39">
        <v>1.04</v>
      </c>
      <c r="AS39">
        <v>0.74</v>
      </c>
      <c r="AT39">
        <v>0.67</v>
      </c>
      <c r="AU39">
        <v>2.4</v>
      </c>
      <c r="AV39">
        <v>0.87</v>
      </c>
      <c r="AW39">
        <v>0.48</v>
      </c>
      <c r="AX39">
        <v>2.87</v>
      </c>
      <c r="AY39">
        <v>0.71</v>
      </c>
      <c r="AZ39">
        <v>1.22</v>
      </c>
      <c r="BA39">
        <v>0.68</v>
      </c>
      <c r="BB39">
        <v>6.68</v>
      </c>
      <c r="BC39">
        <v>0.54</v>
      </c>
      <c r="BD39" t="s">
        <v>311</v>
      </c>
      <c r="BE39">
        <v>50913.29</v>
      </c>
      <c r="BF39">
        <v>2608109</v>
      </c>
      <c r="BG39">
        <v>912966400</v>
      </c>
      <c r="BH39">
        <v>136473800</v>
      </c>
      <c r="BI39">
        <v>1532.35</v>
      </c>
      <c r="BJ39">
        <v>3436793</v>
      </c>
      <c r="BK39">
        <v>15630.31</v>
      </c>
      <c r="BL39">
        <v>1117.8599999999999</v>
      </c>
      <c r="BM39">
        <v>2377034</v>
      </c>
      <c r="BN39">
        <v>94503420</v>
      </c>
      <c r="BO39">
        <v>4932.12</v>
      </c>
      <c r="BP39">
        <v>4061308</v>
      </c>
      <c r="BQ39">
        <v>85196.66</v>
      </c>
      <c r="BR39">
        <v>64674570</v>
      </c>
      <c r="BS39">
        <v>15080.52</v>
      </c>
      <c r="BT39">
        <v>385071.2</v>
      </c>
      <c r="BU39">
        <v>4383154</v>
      </c>
      <c r="BV39">
        <v>3034.8</v>
      </c>
      <c r="BW39">
        <v>183206.5</v>
      </c>
      <c r="BX39">
        <v>17579440</v>
      </c>
      <c r="BY39">
        <v>8204115</v>
      </c>
      <c r="BZ39">
        <v>1550.84</v>
      </c>
      <c r="CA39">
        <v>15898.32</v>
      </c>
      <c r="CB39">
        <v>122947.1</v>
      </c>
      <c r="CC39">
        <v>421071.4</v>
      </c>
      <c r="CD39">
        <v>1221.18</v>
      </c>
      <c r="CE39">
        <v>900978.1</v>
      </c>
      <c r="CF39">
        <v>48246.13</v>
      </c>
      <c r="CG39">
        <v>180693.7</v>
      </c>
      <c r="CH39">
        <v>1124619</v>
      </c>
      <c r="CI39">
        <v>1561.97</v>
      </c>
      <c r="CJ39">
        <v>2362.4699999999998</v>
      </c>
    </row>
    <row r="40" spans="1:88">
      <c r="A40" s="136" t="s">
        <v>232</v>
      </c>
      <c r="B40" t="s">
        <v>241</v>
      </c>
      <c r="D40" s="121">
        <v>44163</v>
      </c>
      <c r="E40" s="122">
        <v>0.62708333333333333</v>
      </c>
      <c r="F40">
        <v>2109</v>
      </c>
      <c r="G40" t="s">
        <v>174</v>
      </c>
      <c r="H40" t="s">
        <v>175</v>
      </c>
      <c r="I40">
        <v>1.9830000000000001</v>
      </c>
      <c r="J40">
        <v>56480</v>
      </c>
      <c r="K40">
        <v>59870</v>
      </c>
      <c r="L40">
        <v>60290</v>
      </c>
      <c r="M40">
        <v>9.2940000000000005</v>
      </c>
      <c r="N40">
        <v>7.3330000000000002</v>
      </c>
      <c r="O40">
        <v>58.08</v>
      </c>
      <c r="P40">
        <v>50.03</v>
      </c>
      <c r="Q40">
        <v>53.54</v>
      </c>
      <c r="R40">
        <v>108300</v>
      </c>
      <c r="S40">
        <v>56920</v>
      </c>
      <c r="T40">
        <v>101700</v>
      </c>
      <c r="U40">
        <v>79600</v>
      </c>
      <c r="V40">
        <v>107300</v>
      </c>
      <c r="W40">
        <v>0.21909999999999999</v>
      </c>
      <c r="X40">
        <v>0.20899999999999999</v>
      </c>
      <c r="Y40">
        <v>708.4</v>
      </c>
      <c r="Z40">
        <v>1035</v>
      </c>
      <c r="AA40">
        <v>16.149999999999999</v>
      </c>
      <c r="AB40">
        <v>1.3899999999999999E-2</v>
      </c>
      <c r="AC40">
        <v>54.8</v>
      </c>
      <c r="AD40">
        <v>-5.9999999999999995E-4</v>
      </c>
      <c r="AE40">
        <v>8.5999999999999993E-2</v>
      </c>
      <c r="AF40" t="s">
        <v>309</v>
      </c>
      <c r="AG40">
        <v>0.62</v>
      </c>
      <c r="AH40">
        <v>3.75</v>
      </c>
      <c r="AI40">
        <v>0.39</v>
      </c>
      <c r="AJ40">
        <v>0.53</v>
      </c>
      <c r="AK40">
        <v>11.19</v>
      </c>
      <c r="AL40">
        <v>1.92</v>
      </c>
      <c r="AM40">
        <v>9.77</v>
      </c>
      <c r="AN40">
        <v>6.97</v>
      </c>
      <c r="AO40">
        <v>6.3</v>
      </c>
      <c r="AP40">
        <v>2.52</v>
      </c>
      <c r="AQ40">
        <v>5.69</v>
      </c>
      <c r="AR40">
        <v>0.3</v>
      </c>
      <c r="AS40">
        <v>3.42</v>
      </c>
      <c r="AT40">
        <v>0.52</v>
      </c>
      <c r="AU40">
        <v>4.05</v>
      </c>
      <c r="AV40">
        <v>2.31</v>
      </c>
      <c r="AW40">
        <v>0.43</v>
      </c>
      <c r="AX40">
        <v>2.77</v>
      </c>
      <c r="AY40">
        <v>0.76</v>
      </c>
      <c r="AZ40">
        <v>14.45</v>
      </c>
      <c r="BA40">
        <v>0.32</v>
      </c>
      <c r="BB40" t="s">
        <v>310</v>
      </c>
      <c r="BC40">
        <v>1.76</v>
      </c>
      <c r="BD40" t="s">
        <v>311</v>
      </c>
      <c r="BE40">
        <v>88905.05</v>
      </c>
      <c r="BF40">
        <v>3658920</v>
      </c>
      <c r="BG40">
        <v>1366244000</v>
      </c>
      <c r="BH40">
        <v>203303500</v>
      </c>
      <c r="BI40">
        <v>130.01</v>
      </c>
      <c r="BJ40">
        <v>234121.60000000001</v>
      </c>
      <c r="BK40">
        <v>11856.69</v>
      </c>
      <c r="BL40">
        <v>1161.2</v>
      </c>
      <c r="BM40">
        <v>2895464</v>
      </c>
      <c r="BN40">
        <v>129053100</v>
      </c>
      <c r="BO40">
        <v>6538.35</v>
      </c>
      <c r="BP40">
        <v>5734043</v>
      </c>
      <c r="BQ40">
        <v>111587.3</v>
      </c>
      <c r="BR40">
        <v>92250000</v>
      </c>
      <c r="BS40">
        <v>21717.78</v>
      </c>
      <c r="BT40">
        <v>566320.30000000005</v>
      </c>
      <c r="BU40">
        <v>6780868</v>
      </c>
      <c r="BV40">
        <v>102.22</v>
      </c>
      <c r="BW40">
        <v>7999.32</v>
      </c>
      <c r="BX40">
        <v>23952870</v>
      </c>
      <c r="BY40">
        <v>3346237</v>
      </c>
      <c r="BZ40">
        <v>2109.0700000000002</v>
      </c>
      <c r="CA40">
        <v>21854.44</v>
      </c>
      <c r="CB40">
        <v>184337.1</v>
      </c>
      <c r="CC40">
        <v>513011.7</v>
      </c>
      <c r="CD40">
        <v>178.52</v>
      </c>
      <c r="CE40">
        <v>1342120</v>
      </c>
      <c r="CF40">
        <v>81041.039999999994</v>
      </c>
      <c r="CG40">
        <v>240873.60000000001</v>
      </c>
      <c r="CH40">
        <v>1645386</v>
      </c>
      <c r="CI40">
        <v>1569.38</v>
      </c>
      <c r="CJ40">
        <v>2769.6</v>
      </c>
    </row>
    <row r="41" spans="1:88">
      <c r="A41" s="136" t="s">
        <v>176</v>
      </c>
      <c r="B41" t="s">
        <v>177</v>
      </c>
      <c r="D41" s="121">
        <v>44163</v>
      </c>
      <c r="E41" s="122">
        <v>0.52500000000000002</v>
      </c>
      <c r="F41">
        <v>1101</v>
      </c>
      <c r="G41" t="s">
        <v>174</v>
      </c>
      <c r="H41" t="s">
        <v>175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t="s">
        <v>381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 t="s">
        <v>309</v>
      </c>
      <c r="AG41" t="s">
        <v>310</v>
      </c>
      <c r="AH41" t="s">
        <v>310</v>
      </c>
      <c r="AI41" t="s">
        <v>310</v>
      </c>
      <c r="AJ41" t="s">
        <v>310</v>
      </c>
      <c r="AK41" t="s">
        <v>310</v>
      </c>
      <c r="AL41" t="s">
        <v>310</v>
      </c>
      <c r="AM41" t="s">
        <v>310</v>
      </c>
      <c r="AN41" t="s">
        <v>310</v>
      </c>
      <c r="AO41" t="s">
        <v>310</v>
      </c>
      <c r="AP41" t="s">
        <v>310</v>
      </c>
      <c r="AQ41" t="s">
        <v>382</v>
      </c>
      <c r="AR41" t="s">
        <v>310</v>
      </c>
      <c r="AS41" t="s">
        <v>310</v>
      </c>
      <c r="AT41" t="s">
        <v>310</v>
      </c>
      <c r="AU41" t="s">
        <v>310</v>
      </c>
      <c r="AV41" t="s">
        <v>310</v>
      </c>
      <c r="AW41" t="s">
        <v>310</v>
      </c>
      <c r="AX41" t="s">
        <v>310</v>
      </c>
      <c r="AY41" t="s">
        <v>310</v>
      </c>
      <c r="AZ41" t="s">
        <v>310</v>
      </c>
      <c r="BA41" t="s">
        <v>310</v>
      </c>
      <c r="BB41" t="s">
        <v>310</v>
      </c>
      <c r="BC41" t="s">
        <v>310</v>
      </c>
      <c r="BD41" t="s">
        <v>311</v>
      </c>
      <c r="BE41">
        <v>368.91</v>
      </c>
      <c r="BF41">
        <v>6.67</v>
      </c>
      <c r="BG41">
        <v>2391.39</v>
      </c>
      <c r="BH41">
        <v>1512.35</v>
      </c>
      <c r="BI41">
        <v>13.33</v>
      </c>
      <c r="BJ41">
        <v>22573.16</v>
      </c>
      <c r="BK41">
        <v>527.82000000000005</v>
      </c>
      <c r="BL41">
        <v>188.9</v>
      </c>
      <c r="BM41">
        <v>1421068</v>
      </c>
      <c r="BN41">
        <v>3712.84</v>
      </c>
      <c r="BO41">
        <v>0</v>
      </c>
      <c r="BP41">
        <v>266.68</v>
      </c>
      <c r="BQ41">
        <v>11.11</v>
      </c>
      <c r="BR41">
        <v>5922.53</v>
      </c>
      <c r="BS41">
        <v>19782.05</v>
      </c>
      <c r="BT41">
        <v>506468.8</v>
      </c>
      <c r="BU41">
        <v>7006069</v>
      </c>
      <c r="BV41">
        <v>1.48</v>
      </c>
      <c r="BW41">
        <v>2014.61</v>
      </c>
      <c r="BX41">
        <v>1240.0999999999999</v>
      </c>
      <c r="BY41">
        <v>307.04000000000002</v>
      </c>
      <c r="BZ41">
        <v>1981.27</v>
      </c>
      <c r="CA41">
        <v>20299.099999999999</v>
      </c>
      <c r="CB41">
        <v>208280.7</v>
      </c>
      <c r="CC41">
        <v>401.13</v>
      </c>
      <c r="CD41">
        <v>123.34</v>
      </c>
      <c r="CE41">
        <v>1532288</v>
      </c>
      <c r="CF41">
        <v>106640.4</v>
      </c>
      <c r="CG41">
        <v>41.11</v>
      </c>
      <c r="CH41">
        <v>1897186</v>
      </c>
      <c r="CI41">
        <v>1832.38</v>
      </c>
      <c r="CJ41">
        <v>116.3</v>
      </c>
    </row>
    <row r="42" spans="1:88">
      <c r="A42" s="136" t="s">
        <v>236</v>
      </c>
      <c r="B42" t="s">
        <v>237</v>
      </c>
      <c r="D42" s="121">
        <v>44163</v>
      </c>
      <c r="E42" s="122">
        <v>0.63472222222222219</v>
      </c>
      <c r="F42">
        <v>1101</v>
      </c>
      <c r="G42" t="s">
        <v>174</v>
      </c>
      <c r="H42" t="s">
        <v>175</v>
      </c>
      <c r="I42">
        <v>1.01E-2</v>
      </c>
      <c r="J42">
        <v>2.8130000000000002</v>
      </c>
      <c r="K42">
        <v>14.05</v>
      </c>
      <c r="L42">
        <v>13.78</v>
      </c>
      <c r="M42">
        <v>-0.64019999999999999</v>
      </c>
      <c r="N42">
        <v>0.2167</v>
      </c>
      <c r="O42">
        <v>-0.45879999999999999</v>
      </c>
      <c r="P42">
        <v>2.7240000000000002</v>
      </c>
      <c r="Q42">
        <v>2.407</v>
      </c>
      <c r="R42">
        <v>4.7249999999999996</v>
      </c>
      <c r="S42" t="s">
        <v>381</v>
      </c>
      <c r="T42">
        <v>24.85</v>
      </c>
      <c r="U42">
        <v>-0.11409999999999999</v>
      </c>
      <c r="V42">
        <v>26.6</v>
      </c>
      <c r="W42">
        <v>-2.5999999999999999E-3</v>
      </c>
      <c r="X42">
        <v>-2.69E-2</v>
      </c>
      <c r="Y42">
        <v>0.53639999999999999</v>
      </c>
      <c r="Z42">
        <v>1.2150000000000001</v>
      </c>
      <c r="AA42">
        <v>2.9600000000000001E-2</v>
      </c>
      <c r="AB42">
        <v>-5.9999999999999995E-4</v>
      </c>
      <c r="AC42">
        <v>1.23E-2</v>
      </c>
      <c r="AD42">
        <v>-3.5999999999999999E-3</v>
      </c>
      <c r="AE42">
        <v>1.6999999999999999E-3</v>
      </c>
      <c r="AF42" t="s">
        <v>309</v>
      </c>
      <c r="AG42">
        <v>14.66</v>
      </c>
      <c r="AH42">
        <v>22.08</v>
      </c>
      <c r="AI42">
        <v>71.099999999999994</v>
      </c>
      <c r="AJ42">
        <v>79.39</v>
      </c>
      <c r="AK42">
        <v>77.739999999999995</v>
      </c>
      <c r="AL42">
        <v>59.58</v>
      </c>
      <c r="AM42">
        <v>93.83</v>
      </c>
      <c r="AN42">
        <v>48.2</v>
      </c>
      <c r="AO42" t="s">
        <v>310</v>
      </c>
      <c r="AP42">
        <v>13.19</v>
      </c>
      <c r="AQ42" t="s">
        <v>382</v>
      </c>
      <c r="AR42">
        <v>81.97</v>
      </c>
      <c r="AS42">
        <v>21.92</v>
      </c>
      <c r="AT42">
        <v>78.27</v>
      </c>
      <c r="AU42">
        <v>66.41</v>
      </c>
      <c r="AV42">
        <v>11.03</v>
      </c>
      <c r="AW42">
        <v>76.45</v>
      </c>
      <c r="AX42">
        <v>3.68</v>
      </c>
      <c r="AY42">
        <v>44.26</v>
      </c>
      <c r="AZ42" t="s">
        <v>310</v>
      </c>
      <c r="BA42">
        <v>77.62</v>
      </c>
      <c r="BB42">
        <v>31.89</v>
      </c>
      <c r="BC42">
        <v>28.44</v>
      </c>
      <c r="BD42" t="s">
        <v>311</v>
      </c>
      <c r="BE42">
        <v>616.70000000000005</v>
      </c>
      <c r="BF42">
        <v>156.66999999999999</v>
      </c>
      <c r="BG42">
        <v>247377.9</v>
      </c>
      <c r="BH42">
        <v>36727.279999999999</v>
      </c>
      <c r="BI42">
        <v>5.56</v>
      </c>
      <c r="BJ42">
        <v>21501.24</v>
      </c>
      <c r="BK42">
        <v>390.02</v>
      </c>
      <c r="BL42">
        <v>214.45</v>
      </c>
      <c r="BM42">
        <v>1103994</v>
      </c>
      <c r="BN42">
        <v>7761.33</v>
      </c>
      <c r="BO42">
        <v>0</v>
      </c>
      <c r="BP42">
        <v>1271.04</v>
      </c>
      <c r="BQ42">
        <v>10</v>
      </c>
      <c r="BR42">
        <v>21897.49</v>
      </c>
      <c r="BS42">
        <v>17950.43</v>
      </c>
      <c r="BT42">
        <v>447424.9</v>
      </c>
      <c r="BU42">
        <v>5178676</v>
      </c>
      <c r="BV42">
        <v>0.37</v>
      </c>
      <c r="BW42">
        <v>896.34</v>
      </c>
      <c r="BX42">
        <v>14814.96</v>
      </c>
      <c r="BY42">
        <v>3396.38</v>
      </c>
      <c r="BZ42">
        <v>2056.4699999999998</v>
      </c>
      <c r="CA42">
        <v>20037.12</v>
      </c>
      <c r="CB42">
        <v>155936.6</v>
      </c>
      <c r="CC42">
        <v>1095.95</v>
      </c>
      <c r="CD42">
        <v>89.63</v>
      </c>
      <c r="CE42">
        <v>1148572</v>
      </c>
      <c r="CF42">
        <v>80728.77</v>
      </c>
      <c r="CG42">
        <v>77.78</v>
      </c>
      <c r="CH42">
        <v>1407151</v>
      </c>
      <c r="CI42">
        <v>1257.1199999999999</v>
      </c>
      <c r="CJ42">
        <v>131.47999999999999</v>
      </c>
    </row>
    <row r="43" spans="1:88">
      <c r="A43" s="136" t="s">
        <v>239</v>
      </c>
      <c r="B43" t="s">
        <v>237</v>
      </c>
      <c r="D43" s="121">
        <v>44163</v>
      </c>
      <c r="E43" s="122">
        <v>0.64236111111111105</v>
      </c>
      <c r="F43">
        <v>1101</v>
      </c>
      <c r="G43" t="s">
        <v>174</v>
      </c>
      <c r="H43" t="s">
        <v>175</v>
      </c>
      <c r="I43">
        <v>1.0699999999999999E-2</v>
      </c>
      <c r="J43">
        <v>0.31859999999999999</v>
      </c>
      <c r="K43">
        <v>0.55689999999999995</v>
      </c>
      <c r="L43">
        <v>0.57530000000000003</v>
      </c>
      <c r="M43">
        <v>-0.1714</v>
      </c>
      <c r="N43">
        <v>0.18290000000000001</v>
      </c>
      <c r="O43">
        <v>7.0300000000000001E-2</v>
      </c>
      <c r="P43">
        <v>2.254</v>
      </c>
      <c r="Q43">
        <v>2.4790000000000001</v>
      </c>
      <c r="R43">
        <v>1.361</v>
      </c>
      <c r="S43" t="s">
        <v>381</v>
      </c>
      <c r="T43">
        <v>1.3540000000000001</v>
      </c>
      <c r="U43">
        <v>-2.7919999999999998</v>
      </c>
      <c r="V43">
        <v>1.498</v>
      </c>
      <c r="W43">
        <v>-2.5000000000000001E-3</v>
      </c>
      <c r="X43">
        <v>4.0099999999999997E-2</v>
      </c>
      <c r="Y43">
        <v>3.3300000000000003E-2</v>
      </c>
      <c r="Z43">
        <v>6.8500000000000005E-2</v>
      </c>
      <c r="AA43">
        <v>1.77E-2</v>
      </c>
      <c r="AB43">
        <v>4.9200000000000001E-2</v>
      </c>
      <c r="AC43">
        <v>9.5999999999999992E-3</v>
      </c>
      <c r="AD43">
        <v>-1.1000000000000001E-3</v>
      </c>
      <c r="AE43">
        <v>1.2999999999999999E-3</v>
      </c>
      <c r="AF43" t="s">
        <v>309</v>
      </c>
      <c r="AG43">
        <v>8.99</v>
      </c>
      <c r="AH43">
        <v>10.71</v>
      </c>
      <c r="AI43">
        <v>32.32</v>
      </c>
      <c r="AJ43">
        <v>35.96</v>
      </c>
      <c r="AK43" t="s">
        <v>310</v>
      </c>
      <c r="AL43">
        <v>33.06</v>
      </c>
      <c r="AM43" t="s">
        <v>310</v>
      </c>
      <c r="AN43">
        <v>54.17</v>
      </c>
      <c r="AO43" t="s">
        <v>310</v>
      </c>
      <c r="AP43">
        <v>34.9</v>
      </c>
      <c r="AQ43" t="s">
        <v>382</v>
      </c>
      <c r="AR43">
        <v>88.7</v>
      </c>
      <c r="AS43" t="s">
        <v>310</v>
      </c>
      <c r="AT43">
        <v>53.35</v>
      </c>
      <c r="AU43">
        <v>70.989999999999995</v>
      </c>
      <c r="AV43">
        <v>9.52</v>
      </c>
      <c r="AW43">
        <v>11.58</v>
      </c>
      <c r="AX43">
        <v>13.67</v>
      </c>
      <c r="AY43">
        <v>30.63</v>
      </c>
      <c r="AZ43">
        <v>11.79</v>
      </c>
      <c r="BA43">
        <v>48.78</v>
      </c>
      <c r="BB43">
        <v>57.24</v>
      </c>
      <c r="BC43">
        <v>22.87</v>
      </c>
      <c r="BD43" t="s">
        <v>311</v>
      </c>
      <c r="BE43">
        <v>608.91999999999996</v>
      </c>
      <c r="BF43">
        <v>22.22</v>
      </c>
      <c r="BG43">
        <v>10920.15</v>
      </c>
      <c r="BH43">
        <v>2476.9699999999998</v>
      </c>
      <c r="BI43">
        <v>10</v>
      </c>
      <c r="BJ43">
        <v>19787.21</v>
      </c>
      <c r="BK43">
        <v>450.02</v>
      </c>
      <c r="BL43">
        <v>198.9</v>
      </c>
      <c r="BM43">
        <v>1055299</v>
      </c>
      <c r="BN43">
        <v>4343.04</v>
      </c>
      <c r="BO43">
        <v>0</v>
      </c>
      <c r="BP43">
        <v>243.34</v>
      </c>
      <c r="BQ43">
        <v>6.67</v>
      </c>
      <c r="BR43">
        <v>5115.5200000000004</v>
      </c>
      <c r="BS43">
        <v>17261.099999999999</v>
      </c>
      <c r="BT43">
        <v>423950.3</v>
      </c>
      <c r="BU43">
        <v>4945680</v>
      </c>
      <c r="BV43">
        <v>0.37</v>
      </c>
      <c r="BW43">
        <v>2268.35</v>
      </c>
      <c r="BX43">
        <v>1695.72</v>
      </c>
      <c r="BY43">
        <v>425.57</v>
      </c>
      <c r="BZ43">
        <v>1935.71</v>
      </c>
      <c r="CA43">
        <v>18851.349999999999</v>
      </c>
      <c r="CB43">
        <v>146223.9</v>
      </c>
      <c r="CC43">
        <v>722.27</v>
      </c>
      <c r="CD43">
        <v>294.45</v>
      </c>
      <c r="CE43">
        <v>1103904</v>
      </c>
      <c r="CF43">
        <v>76426.820000000007</v>
      </c>
      <c r="CG43">
        <v>64.45</v>
      </c>
      <c r="CH43">
        <v>1367637</v>
      </c>
      <c r="CI43">
        <v>1290.82</v>
      </c>
      <c r="CJ43">
        <v>117.04</v>
      </c>
    </row>
    <row r="44" spans="1:88">
      <c r="A44" s="136" t="s">
        <v>258</v>
      </c>
      <c r="B44" t="s">
        <v>237</v>
      </c>
      <c r="D44" s="121">
        <v>44163</v>
      </c>
      <c r="E44" s="122">
        <v>0.68055555555555547</v>
      </c>
      <c r="F44">
        <v>1101</v>
      </c>
      <c r="G44" t="s">
        <v>174</v>
      </c>
      <c r="H44" t="s">
        <v>175</v>
      </c>
      <c r="I44">
        <v>8.6999999999999994E-3</v>
      </c>
      <c r="J44">
        <v>18.25</v>
      </c>
      <c r="K44">
        <v>1.2050000000000001</v>
      </c>
      <c r="L44">
        <v>1.2430000000000001</v>
      </c>
      <c r="M44">
        <v>13.21</v>
      </c>
      <c r="N44">
        <v>0.749</v>
      </c>
      <c r="O44">
        <v>0.83899999999999997</v>
      </c>
      <c r="P44">
        <v>4.2089999999999996</v>
      </c>
      <c r="Q44">
        <v>2.681</v>
      </c>
      <c r="R44">
        <v>18.43</v>
      </c>
      <c r="S44">
        <v>153.5</v>
      </c>
      <c r="T44">
        <v>15.02</v>
      </c>
      <c r="U44">
        <v>188.9</v>
      </c>
      <c r="V44">
        <v>15.69</v>
      </c>
      <c r="W44">
        <v>4.1999999999999997E-3</v>
      </c>
      <c r="X44">
        <v>6.6E-3</v>
      </c>
      <c r="Y44">
        <v>0.17269999999999999</v>
      </c>
      <c r="Z44">
        <v>1.649</v>
      </c>
      <c r="AA44">
        <v>6.4899999999999999E-2</v>
      </c>
      <c r="AB44">
        <v>-3.8E-3</v>
      </c>
      <c r="AC44">
        <v>5.1000000000000004E-3</v>
      </c>
      <c r="AD44">
        <v>-2E-3</v>
      </c>
      <c r="AE44">
        <v>1.1000000000000001E-3</v>
      </c>
      <c r="AF44" t="s">
        <v>309</v>
      </c>
      <c r="AG44">
        <v>25.53</v>
      </c>
      <c r="AH44" t="s">
        <v>310</v>
      </c>
      <c r="AI44" t="s">
        <v>310</v>
      </c>
      <c r="AJ44" t="s">
        <v>310</v>
      </c>
      <c r="AK44" t="s">
        <v>310</v>
      </c>
      <c r="AL44" t="s">
        <v>310</v>
      </c>
      <c r="AM44" t="s">
        <v>310</v>
      </c>
      <c r="AN44">
        <v>21.37</v>
      </c>
      <c r="AO44" t="s">
        <v>310</v>
      </c>
      <c r="AP44">
        <v>6.04</v>
      </c>
      <c r="AQ44" t="s">
        <v>310</v>
      </c>
      <c r="AR44" t="s">
        <v>310</v>
      </c>
      <c r="AS44" t="s">
        <v>310</v>
      </c>
      <c r="AT44" t="s">
        <v>310</v>
      </c>
      <c r="AU44">
        <v>92.63</v>
      </c>
      <c r="AV44">
        <v>62.96</v>
      </c>
      <c r="AW44" t="s">
        <v>310</v>
      </c>
      <c r="AX44">
        <v>6.2</v>
      </c>
      <c r="AY44" t="s">
        <v>310</v>
      </c>
      <c r="AZ44">
        <v>26.7</v>
      </c>
      <c r="BA44">
        <v>41.01</v>
      </c>
      <c r="BB44" t="s">
        <v>310</v>
      </c>
      <c r="BC44">
        <v>48.81</v>
      </c>
      <c r="BD44" t="s">
        <v>311</v>
      </c>
      <c r="BE44">
        <v>435.58</v>
      </c>
      <c r="BF44">
        <v>749.15</v>
      </c>
      <c r="BG44">
        <v>17554.900000000001</v>
      </c>
      <c r="BH44">
        <v>3323.05</v>
      </c>
      <c r="BI44">
        <v>112.23</v>
      </c>
      <c r="BJ44">
        <v>25531.32</v>
      </c>
      <c r="BK44">
        <v>434.56</v>
      </c>
      <c r="BL44">
        <v>181.12</v>
      </c>
      <c r="BM44">
        <v>847626.3</v>
      </c>
      <c r="BN44">
        <v>15059.76</v>
      </c>
      <c r="BO44">
        <v>11.11</v>
      </c>
      <c r="BP44">
        <v>650.1</v>
      </c>
      <c r="BQ44">
        <v>174.46</v>
      </c>
      <c r="BR44">
        <v>11301.21</v>
      </c>
      <c r="BS44">
        <v>13662.82</v>
      </c>
      <c r="BT44">
        <v>326090.7</v>
      </c>
      <c r="BU44">
        <v>3954499</v>
      </c>
      <c r="BV44">
        <v>2.2200000000000002</v>
      </c>
      <c r="BW44">
        <v>1249.33</v>
      </c>
      <c r="BX44">
        <v>4142.6899999999996</v>
      </c>
      <c r="BY44">
        <v>3247.08</v>
      </c>
      <c r="BZ44">
        <v>1599</v>
      </c>
      <c r="CA44">
        <v>15158.8</v>
      </c>
      <c r="CB44">
        <v>120650.6</v>
      </c>
      <c r="CC44">
        <v>1596.15</v>
      </c>
      <c r="CD44">
        <v>60.37</v>
      </c>
      <c r="CE44">
        <v>913011.1</v>
      </c>
      <c r="CF44">
        <v>64540.2</v>
      </c>
      <c r="CG44">
        <v>40</v>
      </c>
      <c r="CH44">
        <v>1135577</v>
      </c>
      <c r="CI44">
        <v>1051.17</v>
      </c>
      <c r="CJ44">
        <v>93.71</v>
      </c>
    </row>
    <row r="45" spans="1:88">
      <c r="A45" s="136" t="s">
        <v>261</v>
      </c>
      <c r="B45" t="s">
        <v>237</v>
      </c>
      <c r="D45" s="121">
        <v>44163</v>
      </c>
      <c r="E45" s="122">
        <v>0.68888888888888899</v>
      </c>
      <c r="F45">
        <v>1101</v>
      </c>
      <c r="G45" t="s">
        <v>174</v>
      </c>
      <c r="H45" t="s">
        <v>175</v>
      </c>
      <c r="I45">
        <v>2.81E-2</v>
      </c>
      <c r="J45">
        <v>0.31590000000000001</v>
      </c>
      <c r="K45">
        <v>0.4425</v>
      </c>
      <c r="L45">
        <v>0.46760000000000002</v>
      </c>
      <c r="M45">
        <v>-0.12540000000000001</v>
      </c>
      <c r="N45">
        <v>0.23880000000000001</v>
      </c>
      <c r="O45">
        <v>-0.38750000000000001</v>
      </c>
      <c r="P45">
        <v>2.577</v>
      </c>
      <c r="Q45">
        <v>1.569</v>
      </c>
      <c r="R45">
        <v>0.34789999999999999</v>
      </c>
      <c r="S45">
        <v>28.49</v>
      </c>
      <c r="T45">
        <v>2.0489999999999999</v>
      </c>
      <c r="U45">
        <v>-6.4020000000000001</v>
      </c>
      <c r="V45">
        <v>1.319</v>
      </c>
      <c r="W45">
        <v>0</v>
      </c>
      <c r="X45">
        <v>6.3899999999999998E-2</v>
      </c>
      <c r="Y45">
        <v>2.9899999999999999E-2</v>
      </c>
      <c r="Z45">
        <v>5.2600000000000001E-2</v>
      </c>
      <c r="AA45">
        <v>3.3799999999999997E-2</v>
      </c>
      <c r="AB45">
        <v>4.0599999999999997E-2</v>
      </c>
      <c r="AC45">
        <v>9.1999999999999998E-3</v>
      </c>
      <c r="AD45">
        <v>7.1999999999999998E-3</v>
      </c>
      <c r="AE45">
        <v>4.5999999999999999E-3</v>
      </c>
      <c r="AF45" t="s">
        <v>309</v>
      </c>
      <c r="AG45">
        <v>37.840000000000003</v>
      </c>
      <c r="AH45">
        <v>14.73</v>
      </c>
      <c r="AI45">
        <v>43.77</v>
      </c>
      <c r="AJ45">
        <v>41.57</v>
      </c>
      <c r="AK45" t="s">
        <v>310</v>
      </c>
      <c r="AL45">
        <v>54.73</v>
      </c>
      <c r="AM45" t="s">
        <v>310</v>
      </c>
      <c r="AN45">
        <v>80.56</v>
      </c>
      <c r="AO45" t="s">
        <v>310</v>
      </c>
      <c r="AP45">
        <v>79.28</v>
      </c>
      <c r="AQ45">
        <v>86.59</v>
      </c>
      <c r="AR45">
        <v>36.1</v>
      </c>
      <c r="AS45">
        <v>31.63</v>
      </c>
      <c r="AT45" t="s">
        <v>310</v>
      </c>
      <c r="AU45" t="s">
        <v>310</v>
      </c>
      <c r="AV45">
        <v>17.43</v>
      </c>
      <c r="AW45">
        <v>38.18</v>
      </c>
      <c r="AX45">
        <v>13.63</v>
      </c>
      <c r="AY45">
        <v>38.25</v>
      </c>
      <c r="AZ45">
        <v>12.03</v>
      </c>
      <c r="BA45">
        <v>21.46</v>
      </c>
      <c r="BB45">
        <v>23.24</v>
      </c>
      <c r="BC45">
        <v>49.92</v>
      </c>
      <c r="BD45" t="s">
        <v>311</v>
      </c>
      <c r="BE45">
        <v>1027.8699999999999</v>
      </c>
      <c r="BF45">
        <v>18.89</v>
      </c>
      <c r="BG45">
        <v>7918.43</v>
      </c>
      <c r="BH45">
        <v>1938.04</v>
      </c>
      <c r="BI45">
        <v>8.89</v>
      </c>
      <c r="BJ45">
        <v>18329.36</v>
      </c>
      <c r="BK45">
        <v>330.02</v>
      </c>
      <c r="BL45">
        <v>174.45</v>
      </c>
      <c r="BM45">
        <v>905057.7</v>
      </c>
      <c r="BN45">
        <v>2880.41</v>
      </c>
      <c r="BO45">
        <v>2.2200000000000002</v>
      </c>
      <c r="BP45">
        <v>237.79</v>
      </c>
      <c r="BQ45">
        <v>2.2200000000000002</v>
      </c>
      <c r="BR45">
        <v>4378.76</v>
      </c>
      <c r="BS45">
        <v>14775.37</v>
      </c>
      <c r="BT45">
        <v>355863.4</v>
      </c>
      <c r="BU45">
        <v>4317317</v>
      </c>
      <c r="BV45">
        <v>1.1100000000000001</v>
      </c>
      <c r="BW45">
        <v>2421.35</v>
      </c>
      <c r="BX45">
        <v>1410.12</v>
      </c>
      <c r="BY45">
        <v>323.70999999999998</v>
      </c>
      <c r="BZ45">
        <v>1731.61</v>
      </c>
      <c r="CA45">
        <v>16280.84</v>
      </c>
      <c r="CB45">
        <v>131008</v>
      </c>
      <c r="CC45">
        <v>1015.66</v>
      </c>
      <c r="CD45">
        <v>231.86</v>
      </c>
      <c r="CE45">
        <v>988116.6</v>
      </c>
      <c r="CF45">
        <v>68723.88</v>
      </c>
      <c r="CG45">
        <v>56.67</v>
      </c>
      <c r="CH45">
        <v>1212311</v>
      </c>
      <c r="CI45">
        <v>1347.13</v>
      </c>
      <c r="CJ45">
        <v>179.63</v>
      </c>
    </row>
    <row r="46" spans="1:88">
      <c r="A46" s="136" t="s">
        <v>281</v>
      </c>
      <c r="B46" t="s">
        <v>237</v>
      </c>
      <c r="D46" s="121">
        <v>44163</v>
      </c>
      <c r="E46" s="122">
        <v>0.73055555555555562</v>
      </c>
      <c r="F46">
        <v>1101</v>
      </c>
      <c r="G46" t="s">
        <v>174</v>
      </c>
      <c r="H46" t="s">
        <v>175</v>
      </c>
      <c r="I46">
        <v>4.4999999999999997E-3</v>
      </c>
      <c r="J46">
        <v>3.5819999999999999</v>
      </c>
      <c r="K46">
        <v>1.4810000000000001</v>
      </c>
      <c r="L46">
        <v>1.498</v>
      </c>
      <c r="M46">
        <v>-0.26529999999999998</v>
      </c>
      <c r="N46">
        <v>6.9199999999999998E-2</v>
      </c>
      <c r="O46">
        <v>-0.37309999999999999</v>
      </c>
      <c r="P46">
        <v>4.4470000000000001</v>
      </c>
      <c r="Q46">
        <v>4.8040000000000003</v>
      </c>
      <c r="R46">
        <v>5.9279999999999999</v>
      </c>
      <c r="S46" t="s">
        <v>381</v>
      </c>
      <c r="T46">
        <v>2.65</v>
      </c>
      <c r="U46">
        <v>2.0110000000000001</v>
      </c>
      <c r="V46">
        <v>2.306</v>
      </c>
      <c r="W46">
        <v>5.0000000000000001E-4</v>
      </c>
      <c r="X46">
        <v>-1.7999999999999999E-2</v>
      </c>
      <c r="Y46">
        <v>8.72E-2</v>
      </c>
      <c r="Z46">
        <v>1.706</v>
      </c>
      <c r="AA46">
        <v>1.2800000000000001E-2</v>
      </c>
      <c r="AB46">
        <v>-7.6E-3</v>
      </c>
      <c r="AC46">
        <v>5.0000000000000001E-4</v>
      </c>
      <c r="AD46">
        <v>-3.3999999999999998E-3</v>
      </c>
      <c r="AE46">
        <v>1E-3</v>
      </c>
      <c r="AF46" t="s">
        <v>309</v>
      </c>
      <c r="AG46">
        <v>13.19</v>
      </c>
      <c r="AH46">
        <v>19.68</v>
      </c>
      <c r="AI46">
        <v>17.34</v>
      </c>
      <c r="AJ46">
        <v>19.21</v>
      </c>
      <c r="AK46" t="s">
        <v>310</v>
      </c>
      <c r="AL46">
        <v>38.770000000000003</v>
      </c>
      <c r="AM46" t="s">
        <v>310</v>
      </c>
      <c r="AN46">
        <v>69.13</v>
      </c>
      <c r="AO46">
        <v>82.81</v>
      </c>
      <c r="AP46">
        <v>19.37</v>
      </c>
      <c r="AQ46" t="s">
        <v>382</v>
      </c>
      <c r="AR46">
        <v>20.53</v>
      </c>
      <c r="AS46" t="s">
        <v>310</v>
      </c>
      <c r="AT46">
        <v>19.91</v>
      </c>
      <c r="AU46" t="s">
        <v>310</v>
      </c>
      <c r="AV46">
        <v>7.75</v>
      </c>
      <c r="AW46">
        <v>14.02</v>
      </c>
      <c r="AX46">
        <v>5.91</v>
      </c>
      <c r="AY46">
        <v>29.05</v>
      </c>
      <c r="AZ46">
        <v>41.92</v>
      </c>
      <c r="BA46" t="s">
        <v>310</v>
      </c>
      <c r="BB46">
        <v>23.32</v>
      </c>
      <c r="BC46">
        <v>56.01</v>
      </c>
      <c r="BD46" t="s">
        <v>311</v>
      </c>
      <c r="BE46">
        <v>292.24</v>
      </c>
      <c r="BF46">
        <v>141.12</v>
      </c>
      <c r="BG46">
        <v>18847.28</v>
      </c>
      <c r="BH46">
        <v>3400.52</v>
      </c>
      <c r="BI46">
        <v>6.67</v>
      </c>
      <c r="BJ46">
        <v>12444.57</v>
      </c>
      <c r="BK46">
        <v>274.45999999999998</v>
      </c>
      <c r="BL46">
        <v>172.23</v>
      </c>
      <c r="BM46">
        <v>789083.5</v>
      </c>
      <c r="BN46">
        <v>6023.77</v>
      </c>
      <c r="BO46">
        <v>0</v>
      </c>
      <c r="BP46">
        <v>212.23</v>
      </c>
      <c r="BQ46">
        <v>8.89</v>
      </c>
      <c r="BR46">
        <v>4025.14</v>
      </c>
      <c r="BS46">
        <v>12779.8</v>
      </c>
      <c r="BT46">
        <v>300461.5</v>
      </c>
      <c r="BU46">
        <v>3533931</v>
      </c>
      <c r="BV46">
        <v>1.1100000000000001</v>
      </c>
      <c r="BW46">
        <v>745.21</v>
      </c>
      <c r="BX46">
        <v>2164.6799999999998</v>
      </c>
      <c r="BY46">
        <v>3139.65</v>
      </c>
      <c r="BZ46">
        <v>1556.03</v>
      </c>
      <c r="CA46">
        <v>14554.43</v>
      </c>
      <c r="CB46">
        <v>108646.6</v>
      </c>
      <c r="CC46">
        <v>450.03</v>
      </c>
      <c r="CD46">
        <v>41.85</v>
      </c>
      <c r="CE46">
        <v>812768.3</v>
      </c>
      <c r="CF46">
        <v>57401.24</v>
      </c>
      <c r="CG46">
        <v>23.33</v>
      </c>
      <c r="CH46">
        <v>997958.3</v>
      </c>
      <c r="CI46">
        <v>894.86</v>
      </c>
      <c r="CJ46">
        <v>80</v>
      </c>
    </row>
    <row r="47" spans="1:88">
      <c r="A47" s="136" t="s">
        <v>284</v>
      </c>
      <c r="B47" t="s">
        <v>237</v>
      </c>
      <c r="D47" s="121">
        <v>44163</v>
      </c>
      <c r="E47" s="122">
        <v>0.73888888888888893</v>
      </c>
      <c r="F47">
        <v>1101</v>
      </c>
      <c r="G47" t="s">
        <v>174</v>
      </c>
      <c r="H47" t="s">
        <v>175</v>
      </c>
      <c r="I47">
        <v>5.4999999999999997E-3</v>
      </c>
      <c r="J47">
        <v>2.4220000000000002</v>
      </c>
      <c r="K47">
        <v>0.21809999999999999</v>
      </c>
      <c r="L47">
        <v>0.25190000000000001</v>
      </c>
      <c r="M47">
        <v>-0.39029999999999998</v>
      </c>
      <c r="N47">
        <v>-6.8199999999999997E-2</v>
      </c>
      <c r="O47">
        <v>-0.48730000000000001</v>
      </c>
      <c r="P47">
        <v>2.8079999999999998</v>
      </c>
      <c r="Q47">
        <v>5.0780000000000003</v>
      </c>
      <c r="R47">
        <v>0.4219</v>
      </c>
      <c r="S47" t="s">
        <v>381</v>
      </c>
      <c r="T47">
        <v>-0.16450000000000001</v>
      </c>
      <c r="U47">
        <v>1.044</v>
      </c>
      <c r="V47">
        <v>-0.4879</v>
      </c>
      <c r="W47">
        <v>1.21E-2</v>
      </c>
      <c r="X47">
        <v>4.9700000000000001E-2</v>
      </c>
      <c r="Y47">
        <v>2.3400000000000001E-2</v>
      </c>
      <c r="Z47">
        <v>5.5300000000000002E-2</v>
      </c>
      <c r="AA47">
        <v>1.0200000000000001E-2</v>
      </c>
      <c r="AB47">
        <v>3.6499999999999998E-2</v>
      </c>
      <c r="AC47">
        <v>4.7000000000000002E-3</v>
      </c>
      <c r="AD47">
        <v>-3.5999999999999999E-3</v>
      </c>
      <c r="AE47">
        <v>1.4E-3</v>
      </c>
      <c r="AF47" t="s">
        <v>309</v>
      </c>
      <c r="AG47">
        <v>5.41</v>
      </c>
      <c r="AH47">
        <v>87.74</v>
      </c>
      <c r="AI47">
        <v>12.47</v>
      </c>
      <c r="AJ47">
        <v>7.15</v>
      </c>
      <c r="AK47">
        <v>71.02</v>
      </c>
      <c r="AL47">
        <v>90.59</v>
      </c>
      <c r="AM47">
        <v>63.55</v>
      </c>
      <c r="AN47">
        <v>80.2</v>
      </c>
      <c r="AO47">
        <v>70.38</v>
      </c>
      <c r="AP47" t="s">
        <v>310</v>
      </c>
      <c r="AQ47" t="s">
        <v>382</v>
      </c>
      <c r="AR47" t="s">
        <v>310</v>
      </c>
      <c r="AS47" t="s">
        <v>310</v>
      </c>
      <c r="AT47">
        <v>80.08</v>
      </c>
      <c r="AU47">
        <v>88.6</v>
      </c>
      <c r="AV47">
        <v>13.52</v>
      </c>
      <c r="AW47">
        <v>12.23</v>
      </c>
      <c r="AX47">
        <v>2.98</v>
      </c>
      <c r="AY47">
        <v>33.35</v>
      </c>
      <c r="AZ47">
        <v>9.2799999999999994</v>
      </c>
      <c r="BA47">
        <v>74.260000000000005</v>
      </c>
      <c r="BB47">
        <v>12.73</v>
      </c>
      <c r="BC47">
        <v>40.32</v>
      </c>
      <c r="BD47" t="s">
        <v>311</v>
      </c>
      <c r="BE47">
        <v>301.13</v>
      </c>
      <c r="BF47">
        <v>93.34</v>
      </c>
      <c r="BG47">
        <v>3646.14</v>
      </c>
      <c r="BH47">
        <v>1156.75</v>
      </c>
      <c r="BI47">
        <v>5.56</v>
      </c>
      <c r="BJ47">
        <v>9943.7000000000007</v>
      </c>
      <c r="BK47">
        <v>251.12</v>
      </c>
      <c r="BL47">
        <v>147.78</v>
      </c>
      <c r="BM47">
        <v>761144.8</v>
      </c>
      <c r="BN47">
        <v>2405.86</v>
      </c>
      <c r="BO47">
        <v>0</v>
      </c>
      <c r="BP47">
        <v>124.45</v>
      </c>
      <c r="BQ47">
        <v>7.78</v>
      </c>
      <c r="BR47">
        <v>2659.23</v>
      </c>
      <c r="BS47">
        <v>12297.15</v>
      </c>
      <c r="BT47">
        <v>289898.7</v>
      </c>
      <c r="BU47">
        <v>3391908</v>
      </c>
      <c r="BV47">
        <v>4.07</v>
      </c>
      <c r="BW47">
        <v>1697.16</v>
      </c>
      <c r="BX47">
        <v>997.85</v>
      </c>
      <c r="BY47">
        <v>268.52</v>
      </c>
      <c r="BZ47">
        <v>1495.65</v>
      </c>
      <c r="CA47">
        <v>13734.34</v>
      </c>
      <c r="CB47">
        <v>103130.3</v>
      </c>
      <c r="CC47">
        <v>380.02</v>
      </c>
      <c r="CD47">
        <v>171.11</v>
      </c>
      <c r="CE47">
        <v>782007.9</v>
      </c>
      <c r="CF47">
        <v>55047.27</v>
      </c>
      <c r="CG47">
        <v>33.33</v>
      </c>
      <c r="CH47">
        <v>975652.6</v>
      </c>
      <c r="CI47">
        <v>872.26</v>
      </c>
      <c r="CJ47">
        <v>85.93</v>
      </c>
    </row>
    <row r="48" spans="1:88">
      <c r="A48" s="136" t="s">
        <v>302</v>
      </c>
      <c r="B48" t="s">
        <v>237</v>
      </c>
      <c r="D48" s="121">
        <v>44163</v>
      </c>
      <c r="E48" s="122">
        <v>0.77638888888888891</v>
      </c>
      <c r="F48">
        <v>1101</v>
      </c>
      <c r="G48" t="s">
        <v>174</v>
      </c>
      <c r="H48" t="s">
        <v>175</v>
      </c>
      <c r="I48">
        <v>1.4800000000000001E-2</v>
      </c>
      <c r="J48">
        <v>1.978</v>
      </c>
      <c r="K48">
        <v>2.4420000000000002</v>
      </c>
      <c r="L48">
        <v>2.4870000000000001</v>
      </c>
      <c r="M48">
        <v>1.3440000000000001</v>
      </c>
      <c r="N48">
        <v>2.08</v>
      </c>
      <c r="O48">
        <v>11.35</v>
      </c>
      <c r="P48">
        <v>5.7009999999999996</v>
      </c>
      <c r="Q48">
        <v>8.3710000000000004</v>
      </c>
      <c r="R48">
        <v>13.45</v>
      </c>
      <c r="S48">
        <v>20.93</v>
      </c>
      <c r="T48">
        <v>16.309999999999999</v>
      </c>
      <c r="U48">
        <v>1.669</v>
      </c>
      <c r="V48">
        <v>17.36</v>
      </c>
      <c r="W48">
        <v>0</v>
      </c>
      <c r="X48">
        <v>3.6700000000000003E-2</v>
      </c>
      <c r="Y48">
        <v>0.21060000000000001</v>
      </c>
      <c r="Z48">
        <v>2.5920000000000001</v>
      </c>
      <c r="AA48">
        <v>8.1600000000000006E-2</v>
      </c>
      <c r="AB48">
        <v>3.7000000000000002E-3</v>
      </c>
      <c r="AC48">
        <v>4.5999999999999999E-3</v>
      </c>
      <c r="AD48">
        <v>-2.5000000000000001E-3</v>
      </c>
      <c r="AE48">
        <v>1.6000000000000001E-3</v>
      </c>
      <c r="AF48" t="s">
        <v>309</v>
      </c>
      <c r="AG48">
        <v>8.73</v>
      </c>
      <c r="AH48">
        <v>15.35</v>
      </c>
      <c r="AI48">
        <v>2.23</v>
      </c>
      <c r="AJ48">
        <v>4.72</v>
      </c>
      <c r="AK48" t="s">
        <v>310</v>
      </c>
      <c r="AL48">
        <v>4.5199999999999996</v>
      </c>
      <c r="AM48">
        <v>19.39</v>
      </c>
      <c r="AN48">
        <v>48.04</v>
      </c>
      <c r="AO48">
        <v>63.35</v>
      </c>
      <c r="AP48">
        <v>9.73</v>
      </c>
      <c r="AQ48" t="s">
        <v>310</v>
      </c>
      <c r="AR48">
        <v>17.52</v>
      </c>
      <c r="AS48" t="s">
        <v>310</v>
      </c>
      <c r="AT48">
        <v>4.95</v>
      </c>
      <c r="AU48" t="s">
        <v>310</v>
      </c>
      <c r="AV48">
        <v>2.67</v>
      </c>
      <c r="AW48">
        <v>4.3600000000000003</v>
      </c>
      <c r="AX48">
        <v>1.22</v>
      </c>
      <c r="AY48">
        <v>10.1</v>
      </c>
      <c r="AZ48">
        <v>33.86</v>
      </c>
      <c r="BA48" t="s">
        <v>310</v>
      </c>
      <c r="BB48" t="s">
        <v>310</v>
      </c>
      <c r="BC48">
        <v>17.71</v>
      </c>
      <c r="BD48" t="s">
        <v>311</v>
      </c>
      <c r="BE48">
        <v>436.69</v>
      </c>
      <c r="BF48">
        <v>62.22</v>
      </c>
      <c r="BG48">
        <v>24923.72</v>
      </c>
      <c r="BH48">
        <v>4229.7299999999996</v>
      </c>
      <c r="BI48">
        <v>14.44</v>
      </c>
      <c r="BJ48">
        <v>35245.870000000003</v>
      </c>
      <c r="BK48">
        <v>1160.0899999999999</v>
      </c>
      <c r="BL48">
        <v>145.56</v>
      </c>
      <c r="BM48">
        <v>693307.4</v>
      </c>
      <c r="BN48">
        <v>8330.61</v>
      </c>
      <c r="BO48">
        <v>1.1100000000000001</v>
      </c>
      <c r="BP48">
        <v>505.58</v>
      </c>
      <c r="BQ48">
        <v>6.67</v>
      </c>
      <c r="BR48">
        <v>8869.9500000000007</v>
      </c>
      <c r="BS48">
        <v>9983.15</v>
      </c>
      <c r="BT48">
        <v>231857.6</v>
      </c>
      <c r="BU48">
        <v>2911586</v>
      </c>
      <c r="BV48">
        <v>0.74</v>
      </c>
      <c r="BW48">
        <v>1294.52</v>
      </c>
      <c r="BX48">
        <v>3573.97</v>
      </c>
      <c r="BY48">
        <v>3574.21</v>
      </c>
      <c r="BZ48">
        <v>1269.7</v>
      </c>
      <c r="CA48">
        <v>11609.09</v>
      </c>
      <c r="CB48">
        <v>90751.38</v>
      </c>
      <c r="CC48">
        <v>1450.14</v>
      </c>
      <c r="CD48">
        <v>65.19</v>
      </c>
      <c r="CE48">
        <v>689247.7</v>
      </c>
      <c r="CF48">
        <v>48456.89</v>
      </c>
      <c r="CG48">
        <v>28.89</v>
      </c>
      <c r="CH48">
        <v>858290.1</v>
      </c>
      <c r="CI48">
        <v>785.96</v>
      </c>
      <c r="CJ48">
        <v>79.260000000000005</v>
      </c>
    </row>
    <row r="49" spans="1:88">
      <c r="A49" s="136" t="s">
        <v>306</v>
      </c>
      <c r="B49" t="s">
        <v>237</v>
      </c>
      <c r="D49" s="121">
        <v>44163</v>
      </c>
      <c r="E49" s="122">
        <v>0.78472222222222221</v>
      </c>
      <c r="F49">
        <v>1101</v>
      </c>
      <c r="G49" t="s">
        <v>174</v>
      </c>
      <c r="H49" t="s">
        <v>175</v>
      </c>
      <c r="I49">
        <v>2.3300000000000001E-2</v>
      </c>
      <c r="J49">
        <v>0.75960000000000005</v>
      </c>
      <c r="K49">
        <v>0.50590000000000002</v>
      </c>
      <c r="L49">
        <v>0.51959999999999995</v>
      </c>
      <c r="M49">
        <v>0.2681</v>
      </c>
      <c r="N49">
        <v>0.16170000000000001</v>
      </c>
      <c r="O49">
        <v>1.819</v>
      </c>
      <c r="P49">
        <v>7.0910000000000002</v>
      </c>
      <c r="Q49">
        <v>9.2520000000000007</v>
      </c>
      <c r="R49">
        <v>0.69099999999999995</v>
      </c>
      <c r="S49">
        <v>19.34</v>
      </c>
      <c r="T49">
        <v>2.5110000000000001</v>
      </c>
      <c r="U49">
        <v>2.6110000000000002</v>
      </c>
      <c r="V49">
        <v>1.5740000000000001</v>
      </c>
      <c r="W49">
        <v>9.7000000000000003E-3</v>
      </c>
      <c r="X49">
        <v>7.6499999999999999E-2</v>
      </c>
      <c r="Y49">
        <v>3.6499999999999998E-2</v>
      </c>
      <c r="Z49">
        <v>9.3899999999999997E-2</v>
      </c>
      <c r="AA49">
        <v>2.9899999999999999E-2</v>
      </c>
      <c r="AB49">
        <v>3.6700000000000003E-2</v>
      </c>
      <c r="AC49">
        <v>8.6999999999999994E-3</v>
      </c>
      <c r="AD49">
        <v>6.6E-3</v>
      </c>
      <c r="AE49">
        <v>4.0000000000000001E-3</v>
      </c>
      <c r="AF49" t="s">
        <v>309</v>
      </c>
      <c r="AG49">
        <v>24.7</v>
      </c>
      <c r="AH49">
        <v>56.61</v>
      </c>
      <c r="AI49">
        <v>27.4</v>
      </c>
      <c r="AJ49">
        <v>29.54</v>
      </c>
      <c r="AK49" t="s">
        <v>310</v>
      </c>
      <c r="AL49">
        <v>61.84</v>
      </c>
      <c r="AM49">
        <v>64.489999999999995</v>
      </c>
      <c r="AN49">
        <v>23.47</v>
      </c>
      <c r="AO49">
        <v>44.78</v>
      </c>
      <c r="AP49">
        <v>37.67</v>
      </c>
      <c r="AQ49" t="s">
        <v>310</v>
      </c>
      <c r="AR49">
        <v>67.62</v>
      </c>
      <c r="AS49" t="s">
        <v>310</v>
      </c>
      <c r="AT49">
        <v>48.76</v>
      </c>
      <c r="AU49" t="s">
        <v>310</v>
      </c>
      <c r="AV49">
        <v>9.08</v>
      </c>
      <c r="AW49">
        <v>21.66</v>
      </c>
      <c r="AX49">
        <v>3.97</v>
      </c>
      <c r="AY49">
        <v>18.399999999999999</v>
      </c>
      <c r="AZ49">
        <v>26.97</v>
      </c>
      <c r="BA49">
        <v>50.21</v>
      </c>
      <c r="BB49">
        <v>38.159999999999997</v>
      </c>
      <c r="BC49">
        <v>15.01</v>
      </c>
      <c r="BD49" t="s">
        <v>311</v>
      </c>
      <c r="BE49">
        <v>632.26</v>
      </c>
      <c r="BF49">
        <v>27.78</v>
      </c>
      <c r="BG49">
        <v>6285.8</v>
      </c>
      <c r="BH49">
        <v>1456.82</v>
      </c>
      <c r="BI49">
        <v>8.89</v>
      </c>
      <c r="BJ49">
        <v>12022.53</v>
      </c>
      <c r="BK49">
        <v>423.36</v>
      </c>
      <c r="BL49">
        <v>168.9</v>
      </c>
      <c r="BM49">
        <v>741962.4</v>
      </c>
      <c r="BN49">
        <v>2188.0300000000002</v>
      </c>
      <c r="BO49">
        <v>1.1100000000000001</v>
      </c>
      <c r="BP49">
        <v>181.12</v>
      </c>
      <c r="BQ49">
        <v>7.78</v>
      </c>
      <c r="BR49">
        <v>3210.5</v>
      </c>
      <c r="BS49">
        <v>10695.51</v>
      </c>
      <c r="BT49">
        <v>248110.1</v>
      </c>
      <c r="BU49">
        <v>3066633</v>
      </c>
      <c r="BV49">
        <v>2.96</v>
      </c>
      <c r="BW49">
        <v>1884.96</v>
      </c>
      <c r="BX49">
        <v>1103.42</v>
      </c>
      <c r="BY49">
        <v>283.70999999999998</v>
      </c>
      <c r="BZ49">
        <v>1360.82</v>
      </c>
      <c r="CA49">
        <v>12253.75</v>
      </c>
      <c r="CB49">
        <v>95452.03</v>
      </c>
      <c r="CC49">
        <v>676.72</v>
      </c>
      <c r="CD49">
        <v>158.88999999999999</v>
      </c>
      <c r="CE49">
        <v>721980.3</v>
      </c>
      <c r="CF49">
        <v>51028.33</v>
      </c>
      <c r="CG49">
        <v>40</v>
      </c>
      <c r="CH49">
        <v>892631.5</v>
      </c>
      <c r="CI49">
        <v>980.05</v>
      </c>
      <c r="CJ49">
        <v>122.6</v>
      </c>
    </row>
    <row r="50" spans="1:88">
      <c r="A50" s="136" t="s">
        <v>188</v>
      </c>
      <c r="B50" t="s">
        <v>189</v>
      </c>
      <c r="D50" s="121">
        <v>44163</v>
      </c>
      <c r="E50" s="122">
        <v>0.54791666666666672</v>
      </c>
      <c r="F50">
        <v>1101</v>
      </c>
      <c r="G50" t="s">
        <v>174</v>
      </c>
      <c r="H50" t="s">
        <v>175</v>
      </c>
      <c r="I50">
        <v>0.22720000000000001</v>
      </c>
      <c r="J50">
        <v>0.88129999999999997</v>
      </c>
      <c r="K50">
        <v>1.704</v>
      </c>
      <c r="L50">
        <v>1.742</v>
      </c>
      <c r="M50">
        <v>-0.121</v>
      </c>
      <c r="N50">
        <v>0.1953</v>
      </c>
      <c r="O50">
        <v>0.28689999999999999</v>
      </c>
      <c r="P50">
        <v>2.9319999999999999</v>
      </c>
      <c r="Q50">
        <v>3.3079999999999998</v>
      </c>
      <c r="R50">
        <v>1.101</v>
      </c>
      <c r="S50">
        <v>9.5879999999999992</v>
      </c>
      <c r="T50">
        <v>2.74</v>
      </c>
      <c r="U50">
        <v>-4.0449999999999999</v>
      </c>
      <c r="V50">
        <v>3.0840000000000001</v>
      </c>
      <c r="W50">
        <v>2.1000000000000001E-2</v>
      </c>
      <c r="X50">
        <v>2.3300000000000001E-2</v>
      </c>
      <c r="Y50">
        <v>2.5100000000000001E-2</v>
      </c>
      <c r="Z50">
        <v>8.5000000000000006E-2</v>
      </c>
      <c r="AA50">
        <v>0.12759999999999999</v>
      </c>
      <c r="AB50">
        <v>0.52939999999999998</v>
      </c>
      <c r="AC50">
        <v>2.76E-2</v>
      </c>
      <c r="AD50">
        <v>6.6500000000000004E-2</v>
      </c>
      <c r="AE50">
        <v>2.9700000000000001E-2</v>
      </c>
      <c r="AF50" t="s">
        <v>309</v>
      </c>
      <c r="AG50">
        <v>3.76</v>
      </c>
      <c r="AH50">
        <v>14.07</v>
      </c>
      <c r="AI50">
        <v>2.93</v>
      </c>
      <c r="AJ50">
        <v>7.08</v>
      </c>
      <c r="AK50" t="s">
        <v>310</v>
      </c>
      <c r="AL50">
        <v>21.79</v>
      </c>
      <c r="AM50" t="s">
        <v>310</v>
      </c>
      <c r="AN50" t="s">
        <v>310</v>
      </c>
      <c r="AO50">
        <v>88.66</v>
      </c>
      <c r="AP50">
        <v>22.54</v>
      </c>
      <c r="AQ50" t="s">
        <v>310</v>
      </c>
      <c r="AR50">
        <v>9.18</v>
      </c>
      <c r="AS50" t="s">
        <v>310</v>
      </c>
      <c r="AT50">
        <v>13.91</v>
      </c>
      <c r="AU50">
        <v>45.83</v>
      </c>
      <c r="AV50">
        <v>8.02</v>
      </c>
      <c r="AW50">
        <v>12.27</v>
      </c>
      <c r="AX50">
        <v>18.87</v>
      </c>
      <c r="AY50">
        <v>6.03</v>
      </c>
      <c r="AZ50">
        <v>5.27</v>
      </c>
      <c r="BA50">
        <v>8.3000000000000007</v>
      </c>
      <c r="BB50">
        <v>1.58</v>
      </c>
      <c r="BC50">
        <v>2.52</v>
      </c>
      <c r="BD50" t="s">
        <v>311</v>
      </c>
      <c r="BE50">
        <v>11946.27</v>
      </c>
      <c r="BF50">
        <v>65.56</v>
      </c>
      <c r="BG50">
        <v>46847.65</v>
      </c>
      <c r="BH50">
        <v>8342.64</v>
      </c>
      <c r="BI50">
        <v>13.33</v>
      </c>
      <c r="BJ50">
        <v>31308.6</v>
      </c>
      <c r="BK50">
        <v>628.92999999999995</v>
      </c>
      <c r="BL50">
        <v>267.79000000000002</v>
      </c>
      <c r="BM50">
        <v>1671846</v>
      </c>
      <c r="BN50">
        <v>5317.88</v>
      </c>
      <c r="BO50">
        <v>1.1100000000000001</v>
      </c>
      <c r="BP50">
        <v>468.91</v>
      </c>
      <c r="BQ50">
        <v>6.67</v>
      </c>
      <c r="BR50">
        <v>9542.36</v>
      </c>
      <c r="BS50">
        <v>22091.32</v>
      </c>
      <c r="BT50">
        <v>551230.4</v>
      </c>
      <c r="BU50">
        <v>7713216</v>
      </c>
      <c r="BV50">
        <v>11.48</v>
      </c>
      <c r="BW50">
        <v>2987.75</v>
      </c>
      <c r="BX50">
        <v>2331.38</v>
      </c>
      <c r="BY50">
        <v>598.54</v>
      </c>
      <c r="BZ50">
        <v>2192.79</v>
      </c>
      <c r="CA50">
        <v>22052.73</v>
      </c>
      <c r="CB50">
        <v>227582.2</v>
      </c>
      <c r="CC50">
        <v>5439.02</v>
      </c>
      <c r="CD50">
        <v>3472.69</v>
      </c>
      <c r="CE50">
        <v>1663900</v>
      </c>
      <c r="CF50">
        <v>116085.6</v>
      </c>
      <c r="CG50">
        <v>195.56</v>
      </c>
      <c r="CH50">
        <v>2048182</v>
      </c>
      <c r="CI50">
        <v>4713.1400000000003</v>
      </c>
      <c r="CJ50">
        <v>1271.19</v>
      </c>
    </row>
    <row r="51" spans="1:88">
      <c r="A51" s="136" t="s">
        <v>190</v>
      </c>
      <c r="B51" t="s">
        <v>191</v>
      </c>
      <c r="D51" s="121">
        <v>44163</v>
      </c>
      <c r="E51" s="122">
        <v>0.55138888888888882</v>
      </c>
      <c r="F51">
        <v>1101</v>
      </c>
      <c r="G51" t="s">
        <v>174</v>
      </c>
      <c r="H51" t="s">
        <v>175</v>
      </c>
      <c r="I51">
        <v>0.22939999999999999</v>
      </c>
      <c r="J51">
        <v>0.18490000000000001</v>
      </c>
      <c r="K51">
        <v>2.2989999999999999</v>
      </c>
      <c r="L51">
        <v>2.0219999999999998</v>
      </c>
      <c r="M51">
        <v>-0.82340000000000002</v>
      </c>
      <c r="N51">
        <v>0.59950000000000003</v>
      </c>
      <c r="O51">
        <v>-0.21210000000000001</v>
      </c>
      <c r="P51">
        <v>4.5190000000000001</v>
      </c>
      <c r="Q51">
        <v>1.5329999999999999</v>
      </c>
      <c r="R51">
        <v>0.24160000000000001</v>
      </c>
      <c r="S51" t="s">
        <v>381</v>
      </c>
      <c r="T51">
        <v>7.4139999999999997</v>
      </c>
      <c r="U51">
        <v>-6.1440000000000001</v>
      </c>
      <c r="V51">
        <v>7.49</v>
      </c>
      <c r="W51">
        <v>4.5999999999999999E-3</v>
      </c>
      <c r="X51">
        <v>4.0300000000000002E-2</v>
      </c>
      <c r="Y51">
        <v>3.2099999999999997E-2</v>
      </c>
      <c r="Z51">
        <v>2.4799999999999999E-2</v>
      </c>
      <c r="AA51">
        <v>0.1656</v>
      </c>
      <c r="AB51">
        <v>0.22919999999999999</v>
      </c>
      <c r="AC51">
        <v>3.5700000000000003E-2</v>
      </c>
      <c r="AD51">
        <v>4.4400000000000002E-2</v>
      </c>
      <c r="AE51">
        <v>3.2899999999999999E-2</v>
      </c>
      <c r="AF51" t="s">
        <v>309</v>
      </c>
      <c r="AG51">
        <v>83.61</v>
      </c>
      <c r="AH51">
        <v>42.76</v>
      </c>
      <c r="AI51" t="s">
        <v>310</v>
      </c>
      <c r="AJ51" t="s">
        <v>310</v>
      </c>
      <c r="AK51">
        <v>37.78</v>
      </c>
      <c r="AL51" t="s">
        <v>310</v>
      </c>
      <c r="AM51" t="s">
        <v>310</v>
      </c>
      <c r="AN51">
        <v>49.99</v>
      </c>
      <c r="AO51">
        <v>91.06</v>
      </c>
      <c r="AP51" t="s">
        <v>310</v>
      </c>
      <c r="AQ51" t="s">
        <v>382</v>
      </c>
      <c r="AR51" t="s">
        <v>310</v>
      </c>
      <c r="AS51">
        <v>6.05</v>
      </c>
      <c r="AT51" t="s">
        <v>310</v>
      </c>
      <c r="AU51" t="s">
        <v>310</v>
      </c>
      <c r="AV51" t="s">
        <v>310</v>
      </c>
      <c r="AW51" t="s">
        <v>310</v>
      </c>
      <c r="AX51">
        <v>38.31</v>
      </c>
      <c r="AY51" t="s">
        <v>310</v>
      </c>
      <c r="AZ51">
        <v>8.75</v>
      </c>
      <c r="BA51" t="s">
        <v>310</v>
      </c>
      <c r="BB51">
        <v>90.86</v>
      </c>
      <c r="BC51" t="s">
        <v>310</v>
      </c>
      <c r="BD51" t="s">
        <v>311</v>
      </c>
      <c r="BE51">
        <v>12039.72</v>
      </c>
      <c r="BF51">
        <v>17.78</v>
      </c>
      <c r="BG51">
        <v>62317.55</v>
      </c>
      <c r="BH51">
        <v>9414.42</v>
      </c>
      <c r="BI51">
        <v>4.4400000000000004</v>
      </c>
      <c r="BJ51">
        <v>44502.64</v>
      </c>
      <c r="BK51">
        <v>545.6</v>
      </c>
      <c r="BL51">
        <v>268.89999999999998</v>
      </c>
      <c r="BM51">
        <v>1608416</v>
      </c>
      <c r="BN51">
        <v>4439.78</v>
      </c>
      <c r="BO51">
        <v>0</v>
      </c>
      <c r="BP51">
        <v>767.97</v>
      </c>
      <c r="BQ51">
        <v>3.33</v>
      </c>
      <c r="BR51">
        <v>13826.72</v>
      </c>
      <c r="BS51">
        <v>20140.14</v>
      </c>
      <c r="BT51">
        <v>563856.5</v>
      </c>
      <c r="BU51">
        <v>7680685</v>
      </c>
      <c r="BV51">
        <v>3.33</v>
      </c>
      <c r="BW51">
        <v>3537.88</v>
      </c>
      <c r="BX51">
        <v>2595.4499999999998</v>
      </c>
      <c r="BY51">
        <v>426.31</v>
      </c>
      <c r="BZ51">
        <v>2008.69</v>
      </c>
      <c r="CA51">
        <v>22546.69</v>
      </c>
      <c r="CB51">
        <v>227070.4</v>
      </c>
      <c r="CC51">
        <v>6916.23</v>
      </c>
      <c r="CD51">
        <v>1583.45</v>
      </c>
      <c r="CE51">
        <v>1666507</v>
      </c>
      <c r="CF51">
        <v>116081.3</v>
      </c>
      <c r="CG51">
        <v>241.14</v>
      </c>
      <c r="CH51">
        <v>2062185</v>
      </c>
      <c r="CI51">
        <v>3841.96</v>
      </c>
      <c r="CJ51">
        <v>1414.69</v>
      </c>
    </row>
    <row r="52" spans="1:88">
      <c r="A52" s="136" t="s">
        <v>192</v>
      </c>
      <c r="B52" t="s">
        <v>193</v>
      </c>
      <c r="D52" s="121">
        <v>44163</v>
      </c>
      <c r="E52" s="122">
        <v>0.55555555555555558</v>
      </c>
      <c r="F52">
        <v>1101</v>
      </c>
      <c r="G52" t="s">
        <v>174</v>
      </c>
      <c r="H52" t="s">
        <v>175</v>
      </c>
      <c r="I52">
        <v>7.5999999999999998E-2</v>
      </c>
      <c r="J52">
        <v>7.5200000000000003E-2</v>
      </c>
      <c r="K52">
        <v>0.1244</v>
      </c>
      <c r="L52">
        <v>0.12139999999999999</v>
      </c>
      <c r="M52">
        <v>-0.65200000000000002</v>
      </c>
      <c r="N52">
        <v>1.8700000000000001E-2</v>
      </c>
      <c r="O52">
        <v>0.22720000000000001</v>
      </c>
      <c r="P52">
        <v>1.395</v>
      </c>
      <c r="Q52">
        <v>3.9800000000000002E-2</v>
      </c>
      <c r="R52">
        <v>7.109</v>
      </c>
      <c r="S52" t="s">
        <v>381</v>
      </c>
      <c r="T52">
        <v>-0.2974</v>
      </c>
      <c r="U52">
        <v>-7.1529999999999996</v>
      </c>
      <c r="V52">
        <v>-8.9099999999999999E-2</v>
      </c>
      <c r="W52">
        <v>5.0000000000000001E-4</v>
      </c>
      <c r="X52">
        <v>-5.1000000000000004E-3</v>
      </c>
      <c r="Y52">
        <v>-1.2999999999999999E-3</v>
      </c>
      <c r="Z52">
        <v>0.1613</v>
      </c>
      <c r="AA52">
        <v>1.0999999999999999E-2</v>
      </c>
      <c r="AB52">
        <v>0.13730000000000001</v>
      </c>
      <c r="AC52">
        <v>1.9E-3</v>
      </c>
      <c r="AD52">
        <v>8.2000000000000007E-3</v>
      </c>
      <c r="AE52">
        <v>2E-3</v>
      </c>
      <c r="AF52" t="s">
        <v>309</v>
      </c>
      <c r="AG52">
        <v>1.4</v>
      </c>
      <c r="AH52" t="s">
        <v>310</v>
      </c>
      <c r="AI52">
        <v>28.44</v>
      </c>
      <c r="AJ52">
        <v>32.340000000000003</v>
      </c>
      <c r="AK52">
        <v>69.489999999999995</v>
      </c>
      <c r="AL52" t="s">
        <v>310</v>
      </c>
      <c r="AM52">
        <v>46.04</v>
      </c>
      <c r="AN52">
        <v>71.900000000000006</v>
      </c>
      <c r="AO52" t="s">
        <v>310</v>
      </c>
      <c r="AP52" t="s">
        <v>310</v>
      </c>
      <c r="AQ52" t="s">
        <v>382</v>
      </c>
      <c r="AR52" t="s">
        <v>310</v>
      </c>
      <c r="AS52">
        <v>38.43</v>
      </c>
      <c r="AT52" t="s">
        <v>310</v>
      </c>
      <c r="AU52" t="s">
        <v>310</v>
      </c>
      <c r="AV52">
        <v>13.8</v>
      </c>
      <c r="AW52" t="s">
        <v>310</v>
      </c>
      <c r="AX52" t="s">
        <v>310</v>
      </c>
      <c r="AY52">
        <v>16.54</v>
      </c>
      <c r="AZ52">
        <v>7.47</v>
      </c>
      <c r="BA52" t="s">
        <v>310</v>
      </c>
      <c r="BB52">
        <v>12.71</v>
      </c>
      <c r="BC52">
        <v>30.1</v>
      </c>
      <c r="BD52" t="s">
        <v>311</v>
      </c>
      <c r="BE52">
        <v>4200.74</v>
      </c>
      <c r="BF52">
        <v>12.22</v>
      </c>
      <c r="BG52">
        <v>5774.66</v>
      </c>
      <c r="BH52">
        <v>2096.89</v>
      </c>
      <c r="BI52">
        <v>6.67</v>
      </c>
      <c r="BJ52">
        <v>25100.07</v>
      </c>
      <c r="BK52">
        <v>596.74</v>
      </c>
      <c r="BL52">
        <v>235.57</v>
      </c>
      <c r="BM52">
        <v>1543654</v>
      </c>
      <c r="BN52">
        <v>10647.03</v>
      </c>
      <c r="BO52">
        <v>0</v>
      </c>
      <c r="BP52">
        <v>270.01</v>
      </c>
      <c r="BQ52">
        <v>2.2200000000000002</v>
      </c>
      <c r="BR52">
        <v>6341.59</v>
      </c>
      <c r="BS52">
        <v>21861.71</v>
      </c>
      <c r="BT52">
        <v>542832.1</v>
      </c>
      <c r="BU52">
        <v>7596332</v>
      </c>
      <c r="BV52">
        <v>1.85</v>
      </c>
      <c r="BW52">
        <v>2021.28</v>
      </c>
      <c r="BX52">
        <v>1294.55</v>
      </c>
      <c r="BY52">
        <v>742.66</v>
      </c>
      <c r="BZ52">
        <v>2248.7199999999998</v>
      </c>
      <c r="CA52">
        <v>21725.57</v>
      </c>
      <c r="CB52">
        <v>224159.9</v>
      </c>
      <c r="CC52">
        <v>854.5</v>
      </c>
      <c r="CD52">
        <v>987.46</v>
      </c>
      <c r="CE52">
        <v>1642044</v>
      </c>
      <c r="CF52">
        <v>114954.1</v>
      </c>
      <c r="CG52">
        <v>54.45</v>
      </c>
      <c r="CH52">
        <v>2029417</v>
      </c>
      <c r="CI52">
        <v>2294.6799999999998</v>
      </c>
      <c r="CJ52">
        <v>201.86</v>
      </c>
    </row>
    <row r="53" spans="1:88">
      <c r="A53" s="136" t="s">
        <v>194</v>
      </c>
      <c r="B53" t="s">
        <v>195</v>
      </c>
      <c r="D53" s="121">
        <v>44163</v>
      </c>
      <c r="E53" s="122">
        <v>0.55902777777777779</v>
      </c>
      <c r="F53">
        <v>1101</v>
      </c>
      <c r="G53" t="s">
        <v>174</v>
      </c>
      <c r="H53" t="s">
        <v>175</v>
      </c>
      <c r="I53">
        <v>7.4899999999999994E-2</v>
      </c>
      <c r="J53">
        <v>0.22800000000000001</v>
      </c>
      <c r="K53">
        <v>0.2009</v>
      </c>
      <c r="L53">
        <v>0.19950000000000001</v>
      </c>
      <c r="M53">
        <v>8.4400000000000003E-2</v>
      </c>
      <c r="N53">
        <v>0.23050000000000001</v>
      </c>
      <c r="O53">
        <v>0.15679999999999999</v>
      </c>
      <c r="P53">
        <v>1.91</v>
      </c>
      <c r="Q53">
        <v>-5.2499999999999998E-2</v>
      </c>
      <c r="R53">
        <v>0.37159999999999999</v>
      </c>
      <c r="S53" t="s">
        <v>381</v>
      </c>
      <c r="T53">
        <v>1.1240000000000001</v>
      </c>
      <c r="U53">
        <v>-5.5780000000000003</v>
      </c>
      <c r="V53">
        <v>0.2099</v>
      </c>
      <c r="W53">
        <v>-1.9E-3</v>
      </c>
      <c r="X53">
        <v>-2.9999999999999997E-4</v>
      </c>
      <c r="Y53">
        <v>1.9E-3</v>
      </c>
      <c r="Z53">
        <v>3.0099999999999998E-2</v>
      </c>
      <c r="AA53">
        <v>1.5800000000000002E-2</v>
      </c>
      <c r="AB53">
        <v>9.35E-2</v>
      </c>
      <c r="AC53">
        <v>3.7000000000000002E-3</v>
      </c>
      <c r="AD53">
        <v>5.7000000000000002E-3</v>
      </c>
      <c r="AE53">
        <v>2.7000000000000001E-3</v>
      </c>
      <c r="AF53" t="s">
        <v>309</v>
      </c>
      <c r="AG53">
        <v>4.37</v>
      </c>
      <c r="AH53">
        <v>31.05</v>
      </c>
      <c r="AI53">
        <v>16.190000000000001</v>
      </c>
      <c r="AJ53">
        <v>23.63</v>
      </c>
      <c r="AK53" t="s">
        <v>310</v>
      </c>
      <c r="AL53">
        <v>37.03</v>
      </c>
      <c r="AM53" t="s">
        <v>310</v>
      </c>
      <c r="AN53">
        <v>52.88</v>
      </c>
      <c r="AO53" t="s">
        <v>310</v>
      </c>
      <c r="AP53">
        <v>60.5</v>
      </c>
      <c r="AQ53" t="s">
        <v>382</v>
      </c>
      <c r="AR53">
        <v>26.5</v>
      </c>
      <c r="AS53">
        <v>24.74</v>
      </c>
      <c r="AT53" t="s">
        <v>310</v>
      </c>
      <c r="AU53" t="s">
        <v>310</v>
      </c>
      <c r="AV53" t="s">
        <v>310</v>
      </c>
      <c r="AW53">
        <v>33</v>
      </c>
      <c r="AX53">
        <v>21.07</v>
      </c>
      <c r="AY53">
        <v>10.43</v>
      </c>
      <c r="AZ53">
        <v>3.98</v>
      </c>
      <c r="BA53">
        <v>73.81</v>
      </c>
      <c r="BB53">
        <v>14.41</v>
      </c>
      <c r="BC53">
        <v>16.23</v>
      </c>
      <c r="BD53" t="s">
        <v>311</v>
      </c>
      <c r="BE53">
        <v>4176.2700000000004</v>
      </c>
      <c r="BF53">
        <v>22.22</v>
      </c>
      <c r="BG53">
        <v>7783.45</v>
      </c>
      <c r="BH53">
        <v>2409.17</v>
      </c>
      <c r="BI53">
        <v>15.56</v>
      </c>
      <c r="BJ53">
        <v>32192.71</v>
      </c>
      <c r="BK53">
        <v>614.49</v>
      </c>
      <c r="BL53">
        <v>244.46</v>
      </c>
      <c r="BM53">
        <v>1552323</v>
      </c>
      <c r="BN53">
        <v>4520.88</v>
      </c>
      <c r="BO53">
        <v>0</v>
      </c>
      <c r="BP53">
        <v>362.24</v>
      </c>
      <c r="BQ53">
        <v>4.4400000000000004</v>
      </c>
      <c r="BR53">
        <v>6677.34</v>
      </c>
      <c r="BS53">
        <v>21787.9</v>
      </c>
      <c r="BT53">
        <v>557827.80000000005</v>
      </c>
      <c r="BU53">
        <v>7653112</v>
      </c>
      <c r="BV53">
        <v>0.74</v>
      </c>
      <c r="BW53">
        <v>2194.64</v>
      </c>
      <c r="BX53">
        <v>1426.79</v>
      </c>
      <c r="BY53">
        <v>434.09</v>
      </c>
      <c r="BZ53">
        <v>2211.31</v>
      </c>
      <c r="CA53">
        <v>22150.720000000001</v>
      </c>
      <c r="CB53">
        <v>226469.1</v>
      </c>
      <c r="CC53">
        <v>1052.3</v>
      </c>
      <c r="CD53">
        <v>725.58</v>
      </c>
      <c r="CE53">
        <v>1667552</v>
      </c>
      <c r="CF53">
        <v>115769.7</v>
      </c>
      <c r="CG53">
        <v>65.56</v>
      </c>
      <c r="CH53">
        <v>2049563</v>
      </c>
      <c r="CI53">
        <v>2215.7800000000002</v>
      </c>
      <c r="CJ53">
        <v>229.63</v>
      </c>
    </row>
    <row r="54" spans="1:88">
      <c r="A54" s="136" t="s">
        <v>196</v>
      </c>
      <c r="B54" t="s">
        <v>197</v>
      </c>
      <c r="D54" s="121">
        <v>44163</v>
      </c>
      <c r="E54" s="122">
        <v>0.56319444444444444</v>
      </c>
      <c r="F54">
        <v>1101</v>
      </c>
      <c r="G54" t="s">
        <v>174</v>
      </c>
      <c r="H54" t="s">
        <v>175</v>
      </c>
      <c r="I54">
        <v>6.7699999999999996E-2</v>
      </c>
      <c r="J54">
        <v>9.0300000000000005E-2</v>
      </c>
      <c r="K54">
        <v>0.22789999999999999</v>
      </c>
      <c r="L54">
        <v>0.2185</v>
      </c>
      <c r="M54">
        <v>5.4399999999999997E-2</v>
      </c>
      <c r="N54">
        <v>0.23699999999999999</v>
      </c>
      <c r="O54">
        <v>6.6500000000000004E-2</v>
      </c>
      <c r="P54">
        <v>1.153</v>
      </c>
      <c r="Q54">
        <v>-0.27989999999999998</v>
      </c>
      <c r="R54">
        <v>0.35270000000000001</v>
      </c>
      <c r="S54" t="s">
        <v>381</v>
      </c>
      <c r="T54">
        <v>0.5605</v>
      </c>
      <c r="U54">
        <v>-6.4029999999999996</v>
      </c>
      <c r="V54">
        <v>0.64139999999999997</v>
      </c>
      <c r="W54">
        <v>4.0000000000000002E-4</v>
      </c>
      <c r="X54">
        <v>3.2000000000000002E-3</v>
      </c>
      <c r="Y54">
        <v>2.0999999999999999E-3</v>
      </c>
      <c r="Z54">
        <v>2.9399999999999999E-2</v>
      </c>
      <c r="AA54">
        <v>2.01E-2</v>
      </c>
      <c r="AB54">
        <v>6.8000000000000005E-2</v>
      </c>
      <c r="AC54">
        <v>4.4999999999999997E-3</v>
      </c>
      <c r="AD54">
        <v>5.4000000000000003E-3</v>
      </c>
      <c r="AE54">
        <v>3.0000000000000001E-3</v>
      </c>
      <c r="AF54" t="s">
        <v>309</v>
      </c>
      <c r="AG54">
        <v>2.95</v>
      </c>
      <c r="AH54" t="s">
        <v>310</v>
      </c>
      <c r="AI54">
        <v>4.34</v>
      </c>
      <c r="AJ54">
        <v>4.13</v>
      </c>
      <c r="AK54" t="s">
        <v>310</v>
      </c>
      <c r="AL54">
        <v>6.68</v>
      </c>
      <c r="AM54" t="s">
        <v>310</v>
      </c>
      <c r="AN54" t="s">
        <v>310</v>
      </c>
      <c r="AO54" t="s">
        <v>310</v>
      </c>
      <c r="AP54">
        <v>60.99</v>
      </c>
      <c r="AQ54" t="s">
        <v>382</v>
      </c>
      <c r="AR54">
        <v>86.89</v>
      </c>
      <c r="AS54">
        <v>0.37</v>
      </c>
      <c r="AT54">
        <v>22.19</v>
      </c>
      <c r="AU54" t="s">
        <v>310</v>
      </c>
      <c r="AV54">
        <v>99.47</v>
      </c>
      <c r="AW54">
        <v>70.760000000000005</v>
      </c>
      <c r="AX54">
        <v>44.99</v>
      </c>
      <c r="AY54">
        <v>8.9</v>
      </c>
      <c r="AZ54">
        <v>5.01</v>
      </c>
      <c r="BA54">
        <v>25.84</v>
      </c>
      <c r="BB54">
        <v>13.97</v>
      </c>
      <c r="BC54">
        <v>6.27</v>
      </c>
      <c r="BD54" t="s">
        <v>311</v>
      </c>
      <c r="BE54">
        <v>3805.07</v>
      </c>
      <c r="BF54">
        <v>13.33</v>
      </c>
      <c r="BG54">
        <v>8460.4699999999993</v>
      </c>
      <c r="BH54">
        <v>2475.85</v>
      </c>
      <c r="BI54">
        <v>15.56</v>
      </c>
      <c r="BJ54">
        <v>32328.52</v>
      </c>
      <c r="BK54">
        <v>573.45000000000005</v>
      </c>
      <c r="BL54">
        <v>233.34</v>
      </c>
      <c r="BM54">
        <v>1540206</v>
      </c>
      <c r="BN54">
        <v>4418.6400000000003</v>
      </c>
      <c r="BO54">
        <v>0</v>
      </c>
      <c r="BP54">
        <v>325.57</v>
      </c>
      <c r="BQ54">
        <v>3.33</v>
      </c>
      <c r="BR54">
        <v>7077.51</v>
      </c>
      <c r="BS54">
        <v>22089.83</v>
      </c>
      <c r="BT54">
        <v>547243.6</v>
      </c>
      <c r="BU54">
        <v>7630741</v>
      </c>
      <c r="BV54">
        <v>1.85</v>
      </c>
      <c r="BW54">
        <v>2299.84</v>
      </c>
      <c r="BX54">
        <v>1431.23</v>
      </c>
      <c r="BY54">
        <v>419.64</v>
      </c>
      <c r="BZ54">
        <v>2285.7600000000002</v>
      </c>
      <c r="CA54">
        <v>22022.12</v>
      </c>
      <c r="CB54">
        <v>225858.5</v>
      </c>
      <c r="CC54">
        <v>1215.6500000000001</v>
      </c>
      <c r="CD54">
        <v>558.54</v>
      </c>
      <c r="CE54">
        <v>1650831</v>
      </c>
      <c r="CF54">
        <v>115147.9</v>
      </c>
      <c r="CG54">
        <v>68.89</v>
      </c>
      <c r="CH54">
        <v>2030499</v>
      </c>
      <c r="CI54">
        <v>2179.1</v>
      </c>
      <c r="CJ54">
        <v>239.63</v>
      </c>
    </row>
    <row r="55" spans="1:88">
      <c r="A55" s="136" t="s">
        <v>210</v>
      </c>
      <c r="B55" t="s">
        <v>211</v>
      </c>
      <c r="D55" s="121">
        <v>44163</v>
      </c>
      <c r="E55" s="122">
        <v>0.58958333333333335</v>
      </c>
      <c r="F55">
        <v>1101</v>
      </c>
      <c r="G55" t="s">
        <v>174</v>
      </c>
      <c r="H55" t="s">
        <v>175</v>
      </c>
      <c r="I55">
        <v>7.5700000000000003E-2</v>
      </c>
      <c r="J55">
        <v>0.29980000000000001</v>
      </c>
      <c r="K55">
        <v>0.3846</v>
      </c>
      <c r="L55">
        <v>0.37130000000000002</v>
      </c>
      <c r="M55">
        <v>-0.49680000000000002</v>
      </c>
      <c r="N55">
        <v>0.13059999999999999</v>
      </c>
      <c r="O55">
        <v>-0.13150000000000001</v>
      </c>
      <c r="P55">
        <v>3.2309999999999999</v>
      </c>
      <c r="Q55">
        <v>-0.14510000000000001</v>
      </c>
      <c r="R55">
        <v>0.26169999999999999</v>
      </c>
      <c r="S55" t="s">
        <v>381</v>
      </c>
      <c r="T55">
        <v>0.66869999999999996</v>
      </c>
      <c r="U55">
        <v>-5.7089999999999996</v>
      </c>
      <c r="V55">
        <v>0.40770000000000001</v>
      </c>
      <c r="W55">
        <v>3.3999999999999998E-3</v>
      </c>
      <c r="X55">
        <v>3.0099999999999998E-2</v>
      </c>
      <c r="Y55">
        <v>1.9E-3</v>
      </c>
      <c r="Z55">
        <v>1.84E-2</v>
      </c>
      <c r="AA55">
        <v>3.2000000000000001E-2</v>
      </c>
      <c r="AB55">
        <v>0.1038</v>
      </c>
      <c r="AC55">
        <v>7.1999999999999998E-3</v>
      </c>
      <c r="AD55">
        <v>1.55E-2</v>
      </c>
      <c r="AE55">
        <v>5.1999999999999998E-3</v>
      </c>
      <c r="AF55" t="s">
        <v>309</v>
      </c>
      <c r="AG55">
        <v>27.2</v>
      </c>
      <c r="AH55">
        <v>96.83</v>
      </c>
      <c r="AI55">
        <v>74.13</v>
      </c>
      <c r="AJ55">
        <v>79.13</v>
      </c>
      <c r="AK55">
        <v>28.68</v>
      </c>
      <c r="AL55" t="s">
        <v>310</v>
      </c>
      <c r="AM55" t="s">
        <v>310</v>
      </c>
      <c r="AN55">
        <v>25.27</v>
      </c>
      <c r="AO55" t="s">
        <v>310</v>
      </c>
      <c r="AP55">
        <v>39.659999999999997</v>
      </c>
      <c r="AQ55" t="s">
        <v>382</v>
      </c>
      <c r="AR55" t="s">
        <v>310</v>
      </c>
      <c r="AS55">
        <v>22.7</v>
      </c>
      <c r="AT55" t="s">
        <v>310</v>
      </c>
      <c r="AU55" t="s">
        <v>310</v>
      </c>
      <c r="AV55">
        <v>54.74</v>
      </c>
      <c r="AW55" t="s">
        <v>310</v>
      </c>
      <c r="AX55">
        <v>62.13</v>
      </c>
      <c r="AY55">
        <v>70.989999999999995</v>
      </c>
      <c r="AZ55">
        <v>8.52</v>
      </c>
      <c r="BA55" t="s">
        <v>310</v>
      </c>
      <c r="BB55">
        <v>25.81</v>
      </c>
      <c r="BC55">
        <v>81.010000000000005</v>
      </c>
      <c r="BD55" t="s">
        <v>311</v>
      </c>
      <c r="BE55">
        <v>4132.1499999999996</v>
      </c>
      <c r="BF55">
        <v>27.78</v>
      </c>
      <c r="BG55">
        <v>12249.19</v>
      </c>
      <c r="BH55">
        <v>3000.73</v>
      </c>
      <c r="BI55">
        <v>8.89</v>
      </c>
      <c r="BJ55">
        <v>28358.91</v>
      </c>
      <c r="BK55">
        <v>551.14</v>
      </c>
      <c r="BL55">
        <v>281.12</v>
      </c>
      <c r="BM55">
        <v>1518547</v>
      </c>
      <c r="BN55">
        <v>4410.8500000000004</v>
      </c>
      <c r="BO55">
        <v>0</v>
      </c>
      <c r="BP55">
        <v>326.68</v>
      </c>
      <c r="BQ55">
        <v>4.4400000000000004</v>
      </c>
      <c r="BR55">
        <v>6733.12</v>
      </c>
      <c r="BS55">
        <v>22672.94</v>
      </c>
      <c r="BT55">
        <v>562096.69999999995</v>
      </c>
      <c r="BU55">
        <v>7502581</v>
      </c>
      <c r="BV55">
        <v>3.33</v>
      </c>
      <c r="BW55">
        <v>3121.13</v>
      </c>
      <c r="BX55">
        <v>1400.13</v>
      </c>
      <c r="BY55">
        <v>406.31</v>
      </c>
      <c r="BZ55">
        <v>2313.92</v>
      </c>
      <c r="CA55">
        <v>22731.29</v>
      </c>
      <c r="CB55">
        <v>222844.9</v>
      </c>
      <c r="CC55">
        <v>1657.01</v>
      </c>
      <c r="CD55">
        <v>786.33</v>
      </c>
      <c r="CE55">
        <v>1658369</v>
      </c>
      <c r="CF55">
        <v>114920.8</v>
      </c>
      <c r="CG55">
        <v>84.45</v>
      </c>
      <c r="CH55">
        <v>2051652</v>
      </c>
      <c r="CI55">
        <v>2621.42</v>
      </c>
      <c r="CJ55">
        <v>327.8</v>
      </c>
    </row>
    <row r="56" spans="1:88">
      <c r="A56" s="136" t="s">
        <v>212</v>
      </c>
      <c r="B56" t="s">
        <v>213</v>
      </c>
      <c r="D56" s="121">
        <v>44163</v>
      </c>
      <c r="E56" s="122">
        <v>0.59375</v>
      </c>
      <c r="F56">
        <v>1101</v>
      </c>
      <c r="G56" t="s">
        <v>174</v>
      </c>
      <c r="H56" t="s">
        <v>175</v>
      </c>
      <c r="I56">
        <v>5.5300000000000002E-2</v>
      </c>
      <c r="J56">
        <v>0.22020000000000001</v>
      </c>
      <c r="K56">
        <v>0.2717</v>
      </c>
      <c r="L56">
        <v>0.25609999999999999</v>
      </c>
      <c r="M56">
        <v>-0.23069999999999999</v>
      </c>
      <c r="N56">
        <v>0.30130000000000001</v>
      </c>
      <c r="O56">
        <v>5.7799999999999997E-2</v>
      </c>
      <c r="P56">
        <v>1.335</v>
      </c>
      <c r="Q56">
        <v>-0.2631</v>
      </c>
      <c r="R56">
        <v>11.79</v>
      </c>
      <c r="S56" t="s">
        <v>381</v>
      </c>
      <c r="T56">
        <v>1.2270000000000001</v>
      </c>
      <c r="U56">
        <v>-6.4530000000000003</v>
      </c>
      <c r="V56">
        <v>0.56279999999999997</v>
      </c>
      <c r="W56">
        <v>2.9999999999999997E-4</v>
      </c>
      <c r="X56">
        <v>2.4899999999999999E-2</v>
      </c>
      <c r="Y56">
        <v>2E-3</v>
      </c>
      <c r="Z56">
        <v>0.31419999999999998</v>
      </c>
      <c r="AA56">
        <v>2.3599999999999999E-2</v>
      </c>
      <c r="AB56">
        <v>5.45E-2</v>
      </c>
      <c r="AC56">
        <v>6.7999999999999996E-3</v>
      </c>
      <c r="AD56">
        <v>5.7000000000000002E-3</v>
      </c>
      <c r="AE56">
        <v>2.5999999999999999E-3</v>
      </c>
      <c r="AF56" t="s">
        <v>309</v>
      </c>
      <c r="AG56">
        <v>4.2699999999999996</v>
      </c>
      <c r="AH56">
        <v>32.08</v>
      </c>
      <c r="AI56">
        <v>13.64</v>
      </c>
      <c r="AJ56">
        <v>19.32</v>
      </c>
      <c r="AK56" t="s">
        <v>310</v>
      </c>
      <c r="AL56">
        <v>33.82</v>
      </c>
      <c r="AM56" t="s">
        <v>310</v>
      </c>
      <c r="AN56" t="s">
        <v>310</v>
      </c>
      <c r="AO56" t="s">
        <v>310</v>
      </c>
      <c r="AP56" t="s">
        <v>310</v>
      </c>
      <c r="AQ56" t="s">
        <v>382</v>
      </c>
      <c r="AR56">
        <v>47.62</v>
      </c>
      <c r="AS56">
        <v>35.47</v>
      </c>
      <c r="AT56">
        <v>77.36</v>
      </c>
      <c r="AU56" t="s">
        <v>310</v>
      </c>
      <c r="AV56">
        <v>22.88</v>
      </c>
      <c r="AW56" t="s">
        <v>310</v>
      </c>
      <c r="AX56" t="s">
        <v>310</v>
      </c>
      <c r="AY56">
        <v>11.21</v>
      </c>
      <c r="AZ56">
        <v>9.83</v>
      </c>
      <c r="BA56">
        <v>22.61</v>
      </c>
      <c r="BB56">
        <v>23.49</v>
      </c>
      <c r="BC56">
        <v>9.77</v>
      </c>
      <c r="BD56" t="s">
        <v>311</v>
      </c>
      <c r="BE56">
        <v>3130.43</v>
      </c>
      <c r="BF56">
        <v>22.22</v>
      </c>
      <c r="BG56">
        <v>9439.02</v>
      </c>
      <c r="BH56">
        <v>2579.21</v>
      </c>
      <c r="BI56">
        <v>12.22</v>
      </c>
      <c r="BJ56">
        <v>33900.269999999997</v>
      </c>
      <c r="BK56">
        <v>601.16999999999996</v>
      </c>
      <c r="BL56">
        <v>238.9</v>
      </c>
      <c r="BM56">
        <v>1517804</v>
      </c>
      <c r="BN56">
        <v>18791.41</v>
      </c>
      <c r="BO56">
        <v>0</v>
      </c>
      <c r="BP56">
        <v>362.24</v>
      </c>
      <c r="BQ56">
        <v>3.33</v>
      </c>
      <c r="BR56">
        <v>6896.33</v>
      </c>
      <c r="BS56">
        <v>22304.61</v>
      </c>
      <c r="BT56">
        <v>553351.80000000005</v>
      </c>
      <c r="BU56">
        <v>7517093</v>
      </c>
      <c r="BV56">
        <v>1.85</v>
      </c>
      <c r="BW56">
        <v>2960.34</v>
      </c>
      <c r="BX56">
        <v>1406.79</v>
      </c>
      <c r="BY56">
        <v>1408.14</v>
      </c>
      <c r="BZ56">
        <v>2368.37</v>
      </c>
      <c r="CA56">
        <v>22127.45</v>
      </c>
      <c r="CB56">
        <v>223711.1</v>
      </c>
      <c r="CC56">
        <v>1339</v>
      </c>
      <c r="CD56">
        <v>476.68</v>
      </c>
      <c r="CE56">
        <v>1660473</v>
      </c>
      <c r="CF56">
        <v>115379.4</v>
      </c>
      <c r="CG56">
        <v>82.23</v>
      </c>
      <c r="CH56">
        <v>2043638</v>
      </c>
      <c r="CI56">
        <v>2207.25</v>
      </c>
      <c r="CJ56">
        <v>226.3</v>
      </c>
    </row>
    <row r="57" spans="1:88">
      <c r="A57" s="136" t="s">
        <v>202</v>
      </c>
      <c r="B57" t="s">
        <v>203</v>
      </c>
      <c r="C57" t="s">
        <v>204</v>
      </c>
      <c r="D57" s="121">
        <v>44163</v>
      </c>
      <c r="E57" s="122">
        <v>0.57430555555555551</v>
      </c>
      <c r="F57">
        <v>3109</v>
      </c>
      <c r="G57" t="s">
        <v>174</v>
      </c>
      <c r="H57" t="s">
        <v>175</v>
      </c>
      <c r="I57">
        <v>50.4</v>
      </c>
      <c r="J57">
        <v>637.29999999999995</v>
      </c>
      <c r="K57">
        <v>638.6</v>
      </c>
      <c r="L57">
        <v>661.6</v>
      </c>
      <c r="M57">
        <v>51.35</v>
      </c>
      <c r="N57">
        <v>51.99</v>
      </c>
      <c r="O57">
        <v>469.9</v>
      </c>
      <c r="P57">
        <v>319.8</v>
      </c>
      <c r="Q57">
        <v>314</v>
      </c>
      <c r="R57">
        <v>1279</v>
      </c>
      <c r="S57">
        <v>1337</v>
      </c>
      <c r="T57">
        <v>1242</v>
      </c>
      <c r="U57">
        <v>1255</v>
      </c>
      <c r="V57">
        <v>1316</v>
      </c>
      <c r="W57">
        <v>10</v>
      </c>
      <c r="X57">
        <v>10.24</v>
      </c>
      <c r="Y57">
        <v>10.7</v>
      </c>
      <c r="Z57">
        <v>53.33</v>
      </c>
      <c r="AA57">
        <v>51.38</v>
      </c>
      <c r="AB57">
        <v>9.8409999999999993</v>
      </c>
      <c r="AC57">
        <v>10.07</v>
      </c>
      <c r="AD57">
        <v>10.18</v>
      </c>
      <c r="AE57">
        <v>10.029999999999999</v>
      </c>
      <c r="AF57" t="s">
        <v>309</v>
      </c>
      <c r="AG57">
        <v>1.35</v>
      </c>
      <c r="AH57">
        <v>0.32</v>
      </c>
      <c r="AI57">
        <v>1.85</v>
      </c>
      <c r="AJ57">
        <v>1.72</v>
      </c>
      <c r="AK57">
        <v>4.1100000000000003</v>
      </c>
      <c r="AL57">
        <v>1.76</v>
      </c>
      <c r="AM57">
        <v>10.11</v>
      </c>
      <c r="AN57">
        <v>6.46</v>
      </c>
      <c r="AO57">
        <v>2.4500000000000002</v>
      </c>
      <c r="AP57">
        <v>4.62</v>
      </c>
      <c r="AQ57">
        <v>13.79</v>
      </c>
      <c r="AR57">
        <v>1.93</v>
      </c>
      <c r="AS57">
        <v>5.35</v>
      </c>
      <c r="AT57">
        <v>1.21</v>
      </c>
      <c r="AU57">
        <v>1.01</v>
      </c>
      <c r="AV57">
        <v>1.86</v>
      </c>
      <c r="AW57">
        <v>1.8</v>
      </c>
      <c r="AX57">
        <v>1.04</v>
      </c>
      <c r="AY57">
        <v>1.6</v>
      </c>
      <c r="AZ57">
        <v>1.89</v>
      </c>
      <c r="BA57">
        <v>1.52</v>
      </c>
      <c r="BB57">
        <v>2</v>
      </c>
      <c r="BC57">
        <v>1.92</v>
      </c>
      <c r="BD57" t="s">
        <v>311</v>
      </c>
      <c r="BE57">
        <v>2427921</v>
      </c>
      <c r="BF57">
        <v>40942.28</v>
      </c>
      <c r="BG57">
        <v>15724610</v>
      </c>
      <c r="BH57">
        <v>2408485</v>
      </c>
      <c r="BI57">
        <v>645.59</v>
      </c>
      <c r="BJ57">
        <v>1647019</v>
      </c>
      <c r="BK57">
        <v>88834.8</v>
      </c>
      <c r="BL57">
        <v>6250.46</v>
      </c>
      <c r="BM57">
        <v>11094640</v>
      </c>
      <c r="BN57">
        <v>1478056</v>
      </c>
      <c r="BO57">
        <v>152.22999999999999</v>
      </c>
      <c r="BP57">
        <v>75848.87</v>
      </c>
      <c r="BQ57">
        <v>1755.73</v>
      </c>
      <c r="BR57">
        <v>1226434</v>
      </c>
      <c r="BS57">
        <v>21521.200000000001</v>
      </c>
      <c r="BT57">
        <v>546972.1</v>
      </c>
      <c r="BU57">
        <v>7316657</v>
      </c>
      <c r="BV57">
        <v>4555.58</v>
      </c>
      <c r="BW57">
        <v>321879.09999999998</v>
      </c>
      <c r="BX57">
        <v>391687.8</v>
      </c>
      <c r="BY57">
        <v>167083.79999999999</v>
      </c>
      <c r="BZ57">
        <v>2215.0100000000002</v>
      </c>
      <c r="CA57">
        <v>21861.95</v>
      </c>
      <c r="CB57">
        <v>213350.5</v>
      </c>
      <c r="CC57">
        <v>1887368</v>
      </c>
      <c r="CD57">
        <v>59633.29</v>
      </c>
      <c r="CE57">
        <v>1594529</v>
      </c>
      <c r="CF57">
        <v>108431.4</v>
      </c>
      <c r="CG57">
        <v>52588.52</v>
      </c>
      <c r="CH57">
        <v>2019308</v>
      </c>
      <c r="CI57">
        <v>415042.1</v>
      </c>
      <c r="CJ57">
        <v>381990.2</v>
      </c>
    </row>
    <row r="58" spans="1:88">
      <c r="A58" s="136" t="s">
        <v>205</v>
      </c>
      <c r="B58" t="s">
        <v>203</v>
      </c>
      <c r="C58" t="s">
        <v>204</v>
      </c>
      <c r="D58" s="121">
        <v>44163</v>
      </c>
      <c r="E58" s="122">
        <v>0.57847222222222217</v>
      </c>
      <c r="F58">
        <v>3109</v>
      </c>
      <c r="G58" t="s">
        <v>174</v>
      </c>
      <c r="H58" t="s">
        <v>175</v>
      </c>
      <c r="I58">
        <v>49.64</v>
      </c>
      <c r="J58">
        <v>622.9</v>
      </c>
      <c r="K58">
        <v>636.1</v>
      </c>
      <c r="L58">
        <v>655.29999999999995</v>
      </c>
      <c r="M58">
        <v>50.24</v>
      </c>
      <c r="N58">
        <v>51.86</v>
      </c>
      <c r="O58">
        <v>448.9</v>
      </c>
      <c r="P58">
        <v>307.8</v>
      </c>
      <c r="Q58">
        <v>314</v>
      </c>
      <c r="R58">
        <v>1240</v>
      </c>
      <c r="S58">
        <v>1369</v>
      </c>
      <c r="T58">
        <v>1250</v>
      </c>
      <c r="U58">
        <v>1235</v>
      </c>
      <c r="V58">
        <v>1317</v>
      </c>
      <c r="W58">
        <v>9.7279999999999998</v>
      </c>
      <c r="X58">
        <v>10.25</v>
      </c>
      <c r="Y58">
        <v>10.69</v>
      </c>
      <c r="Z58">
        <v>51.89</v>
      </c>
      <c r="AA58">
        <v>51.06</v>
      </c>
      <c r="AB58">
        <v>9.7119999999999997</v>
      </c>
      <c r="AC58">
        <v>9.9380000000000006</v>
      </c>
      <c r="AD58">
        <v>10.1</v>
      </c>
      <c r="AE58">
        <v>9.9819999999999993</v>
      </c>
      <c r="AF58" t="s">
        <v>309</v>
      </c>
      <c r="AG58">
        <v>1.73</v>
      </c>
      <c r="AH58">
        <v>0.37</v>
      </c>
      <c r="AI58">
        <v>1.34</v>
      </c>
      <c r="AJ58">
        <v>1.29</v>
      </c>
      <c r="AK58">
        <v>8.25</v>
      </c>
      <c r="AL58">
        <v>1.08</v>
      </c>
      <c r="AM58">
        <v>12.98</v>
      </c>
      <c r="AN58">
        <v>3.04</v>
      </c>
      <c r="AO58">
        <v>1.04</v>
      </c>
      <c r="AP58">
        <v>4.12</v>
      </c>
      <c r="AQ58">
        <v>26.73</v>
      </c>
      <c r="AR58">
        <v>2.0299999999999998</v>
      </c>
      <c r="AS58">
        <v>7.13</v>
      </c>
      <c r="AT58">
        <v>1.71</v>
      </c>
      <c r="AU58">
        <v>0.51</v>
      </c>
      <c r="AV58">
        <v>0.91</v>
      </c>
      <c r="AW58">
        <v>0.9</v>
      </c>
      <c r="AX58">
        <v>3.12</v>
      </c>
      <c r="AY58">
        <v>1.02</v>
      </c>
      <c r="AZ58">
        <v>0.65</v>
      </c>
      <c r="BA58">
        <v>0.89</v>
      </c>
      <c r="BB58">
        <v>0.69</v>
      </c>
      <c r="BC58">
        <v>1.1599999999999999</v>
      </c>
      <c r="BD58" t="s">
        <v>311</v>
      </c>
      <c r="BE58">
        <v>2395364</v>
      </c>
      <c r="BF58">
        <v>40797.449999999997</v>
      </c>
      <c r="BG58">
        <v>15689930</v>
      </c>
      <c r="BH58">
        <v>2389668</v>
      </c>
      <c r="BI58">
        <v>644.48</v>
      </c>
      <c r="BJ58">
        <v>1645861</v>
      </c>
      <c r="BK58">
        <v>88073.08</v>
      </c>
      <c r="BL58">
        <v>6142.61</v>
      </c>
      <c r="BM58">
        <v>11114450</v>
      </c>
      <c r="BN58">
        <v>1477057</v>
      </c>
      <c r="BO58">
        <v>158.9</v>
      </c>
      <c r="BP58">
        <v>76491.17</v>
      </c>
      <c r="BQ58">
        <v>1761.28</v>
      </c>
      <c r="BR58">
        <v>1229535</v>
      </c>
      <c r="BS58">
        <v>21940.31</v>
      </c>
      <c r="BT58">
        <v>562941.30000000005</v>
      </c>
      <c r="BU58">
        <v>7328433</v>
      </c>
      <c r="BV58">
        <v>4517.42</v>
      </c>
      <c r="BW58">
        <v>322619.40000000002</v>
      </c>
      <c r="BX58">
        <v>391736.7</v>
      </c>
      <c r="BY58">
        <v>166829.20000000001</v>
      </c>
      <c r="BZ58">
        <v>2247.2399999999998</v>
      </c>
      <c r="CA58">
        <v>22433.32</v>
      </c>
      <c r="CB58">
        <v>215100.6</v>
      </c>
      <c r="CC58">
        <v>1891356</v>
      </c>
      <c r="CD58">
        <v>59606.5</v>
      </c>
      <c r="CE58">
        <v>1614629</v>
      </c>
      <c r="CF58">
        <v>108905.3</v>
      </c>
      <c r="CG58">
        <v>52580.51</v>
      </c>
      <c r="CH58">
        <v>2024090</v>
      </c>
      <c r="CI58">
        <v>412567.8</v>
      </c>
      <c r="CJ58">
        <v>381023.2</v>
      </c>
    </row>
    <row r="59" spans="1:88">
      <c r="A59" s="136" t="s">
        <v>206</v>
      </c>
      <c r="B59" t="s">
        <v>207</v>
      </c>
      <c r="C59" t="s">
        <v>208</v>
      </c>
      <c r="D59" s="121">
        <v>44163</v>
      </c>
      <c r="E59" s="122">
        <v>0.58194444444444449</v>
      </c>
      <c r="F59">
        <v>3110</v>
      </c>
      <c r="G59" t="s">
        <v>174</v>
      </c>
      <c r="H59" t="s">
        <v>175</v>
      </c>
      <c r="I59">
        <v>53.21</v>
      </c>
      <c r="J59">
        <v>661.1</v>
      </c>
      <c r="K59">
        <v>681.3</v>
      </c>
      <c r="L59">
        <v>702.7</v>
      </c>
      <c r="M59">
        <v>49.89</v>
      </c>
      <c r="N59">
        <v>55.72</v>
      </c>
      <c r="O59">
        <v>490.6</v>
      </c>
      <c r="P59">
        <v>335.4</v>
      </c>
      <c r="Q59">
        <v>335.8</v>
      </c>
      <c r="R59">
        <v>1353</v>
      </c>
      <c r="S59">
        <v>1487</v>
      </c>
      <c r="T59">
        <v>1337</v>
      </c>
      <c r="U59">
        <v>1302</v>
      </c>
      <c r="V59">
        <v>1416</v>
      </c>
      <c r="W59">
        <v>10.54</v>
      </c>
      <c r="X59">
        <v>11.06</v>
      </c>
      <c r="Y59">
        <v>11.48</v>
      </c>
      <c r="Z59">
        <v>57.07</v>
      </c>
      <c r="AA59">
        <v>55.19</v>
      </c>
      <c r="AB59">
        <v>10.43</v>
      </c>
      <c r="AC59">
        <v>10.66</v>
      </c>
      <c r="AD59">
        <v>10.93</v>
      </c>
      <c r="AE59">
        <v>10.74</v>
      </c>
      <c r="AF59" t="s">
        <v>309</v>
      </c>
      <c r="AG59">
        <v>0.95</v>
      </c>
      <c r="AH59">
        <v>0.48</v>
      </c>
      <c r="AI59">
        <v>1.47</v>
      </c>
      <c r="AJ59">
        <v>0.54</v>
      </c>
      <c r="AK59">
        <v>3.68</v>
      </c>
      <c r="AL59">
        <v>0.56999999999999995</v>
      </c>
      <c r="AM59">
        <v>10.63</v>
      </c>
      <c r="AN59">
        <v>1.87</v>
      </c>
      <c r="AO59">
        <v>1.06</v>
      </c>
      <c r="AP59">
        <v>2.83</v>
      </c>
      <c r="AQ59">
        <v>16.13</v>
      </c>
      <c r="AR59">
        <v>0.8</v>
      </c>
      <c r="AS59">
        <v>1.99</v>
      </c>
      <c r="AT59">
        <v>0.96</v>
      </c>
      <c r="AU59">
        <v>0.49</v>
      </c>
      <c r="AV59">
        <v>0.94</v>
      </c>
      <c r="AW59">
        <v>1.62</v>
      </c>
      <c r="AX59">
        <v>3.63</v>
      </c>
      <c r="AY59">
        <v>0.86</v>
      </c>
      <c r="AZ59">
        <v>0.61</v>
      </c>
      <c r="BA59">
        <v>0.56000000000000005</v>
      </c>
      <c r="BB59">
        <v>0.86</v>
      </c>
      <c r="BC59">
        <v>1.04</v>
      </c>
      <c r="BD59" t="s">
        <v>311</v>
      </c>
      <c r="BE59">
        <v>2631552</v>
      </c>
      <c r="BF59">
        <v>43995.53</v>
      </c>
      <c r="BG59">
        <v>17221020</v>
      </c>
      <c r="BH59">
        <v>2625830</v>
      </c>
      <c r="BI59">
        <v>650.04</v>
      </c>
      <c r="BJ59">
        <v>1810376</v>
      </c>
      <c r="BK59">
        <v>94902.55</v>
      </c>
      <c r="BL59">
        <v>6782.9</v>
      </c>
      <c r="BM59">
        <v>12074120</v>
      </c>
      <c r="BN59">
        <v>1591973</v>
      </c>
      <c r="BO59">
        <v>175.56</v>
      </c>
      <c r="BP59">
        <v>83821.2</v>
      </c>
      <c r="BQ59">
        <v>1886.87</v>
      </c>
      <c r="BR59">
        <v>1353892</v>
      </c>
      <c r="BS59">
        <v>22292.73</v>
      </c>
      <c r="BT59">
        <v>556954.1</v>
      </c>
      <c r="BU59">
        <v>7509502</v>
      </c>
      <c r="BV59">
        <v>4973.8599999999997</v>
      </c>
      <c r="BW59">
        <v>356606.6</v>
      </c>
      <c r="BX59">
        <v>431197.9</v>
      </c>
      <c r="BY59">
        <v>181370.4</v>
      </c>
      <c r="BZ59">
        <v>2316.5100000000002</v>
      </c>
      <c r="CA59">
        <v>22252.26</v>
      </c>
      <c r="CB59">
        <v>219350.7</v>
      </c>
      <c r="CC59">
        <v>2084408</v>
      </c>
      <c r="CD59">
        <v>65822.38</v>
      </c>
      <c r="CE59">
        <v>1660889</v>
      </c>
      <c r="CF59">
        <v>111085.5</v>
      </c>
      <c r="CG59">
        <v>58040.59</v>
      </c>
      <c r="CH59">
        <v>2058665</v>
      </c>
      <c r="CI59">
        <v>454087</v>
      </c>
      <c r="CJ59">
        <v>417048.7</v>
      </c>
    </row>
    <row r="60" spans="1:88">
      <c r="A60" s="136" t="s">
        <v>209</v>
      </c>
      <c r="B60" t="s">
        <v>207</v>
      </c>
      <c r="C60" t="s">
        <v>208</v>
      </c>
      <c r="D60" s="121">
        <v>44163</v>
      </c>
      <c r="E60" s="122">
        <v>0.58611111111111114</v>
      </c>
      <c r="F60">
        <v>3110</v>
      </c>
      <c r="G60" t="s">
        <v>174</v>
      </c>
      <c r="H60" t="s">
        <v>175</v>
      </c>
      <c r="I60">
        <v>52.94</v>
      </c>
      <c r="J60">
        <v>670.6</v>
      </c>
      <c r="K60">
        <v>673.9</v>
      </c>
      <c r="L60">
        <v>696.1</v>
      </c>
      <c r="M60">
        <v>54.34</v>
      </c>
      <c r="N60">
        <v>55.17</v>
      </c>
      <c r="O60">
        <v>489.8</v>
      </c>
      <c r="P60">
        <v>343.4</v>
      </c>
      <c r="Q60">
        <v>332.6</v>
      </c>
      <c r="R60">
        <v>1352</v>
      </c>
      <c r="S60">
        <v>1180</v>
      </c>
      <c r="T60">
        <v>1323</v>
      </c>
      <c r="U60">
        <v>1329</v>
      </c>
      <c r="V60">
        <v>1401</v>
      </c>
      <c r="W60">
        <v>10.56</v>
      </c>
      <c r="X60">
        <v>10.97</v>
      </c>
      <c r="Y60">
        <v>11.42</v>
      </c>
      <c r="Z60">
        <v>56.83</v>
      </c>
      <c r="AA60">
        <v>55.19</v>
      </c>
      <c r="AB60">
        <v>10.34</v>
      </c>
      <c r="AC60">
        <v>10.58</v>
      </c>
      <c r="AD60">
        <v>10.78</v>
      </c>
      <c r="AE60">
        <v>10.58</v>
      </c>
      <c r="AF60" t="s">
        <v>309</v>
      </c>
      <c r="AG60">
        <v>0.42</v>
      </c>
      <c r="AH60">
        <v>1.56</v>
      </c>
      <c r="AI60">
        <v>0.57999999999999996</v>
      </c>
      <c r="AJ60">
        <v>0.56000000000000005</v>
      </c>
      <c r="AK60">
        <v>6</v>
      </c>
      <c r="AL60">
        <v>0.23</v>
      </c>
      <c r="AM60">
        <v>10.77</v>
      </c>
      <c r="AN60">
        <v>1.62</v>
      </c>
      <c r="AO60">
        <v>0.77</v>
      </c>
      <c r="AP60">
        <v>3.25</v>
      </c>
      <c r="AQ60">
        <v>18.100000000000001</v>
      </c>
      <c r="AR60">
        <v>0.95</v>
      </c>
      <c r="AS60">
        <v>5.85</v>
      </c>
      <c r="AT60">
        <v>0.78</v>
      </c>
      <c r="AU60">
        <v>1.9</v>
      </c>
      <c r="AV60">
        <v>0.27</v>
      </c>
      <c r="AW60">
        <v>0.66</v>
      </c>
      <c r="AX60">
        <v>3.6</v>
      </c>
      <c r="AY60">
        <v>0.16</v>
      </c>
      <c r="AZ60">
        <v>0.72</v>
      </c>
      <c r="BA60">
        <v>0.27</v>
      </c>
      <c r="BB60">
        <v>0.19</v>
      </c>
      <c r="BC60">
        <v>0.57999999999999996</v>
      </c>
      <c r="BD60" t="s">
        <v>311</v>
      </c>
      <c r="BE60">
        <v>2596735</v>
      </c>
      <c r="BF60">
        <v>44203.98</v>
      </c>
      <c r="BG60">
        <v>16896760</v>
      </c>
      <c r="BH60">
        <v>2579943</v>
      </c>
      <c r="BI60">
        <v>700.04</v>
      </c>
      <c r="BJ60">
        <v>1778238</v>
      </c>
      <c r="BK60">
        <v>95091.56</v>
      </c>
      <c r="BL60">
        <v>6875.19</v>
      </c>
      <c r="BM60">
        <v>11875200</v>
      </c>
      <c r="BN60">
        <v>1596038</v>
      </c>
      <c r="BO60">
        <v>137.78</v>
      </c>
      <c r="BP60">
        <v>82266.61</v>
      </c>
      <c r="BQ60">
        <v>1906.86</v>
      </c>
      <c r="BR60">
        <v>1328863</v>
      </c>
      <c r="BS60">
        <v>22082.39</v>
      </c>
      <c r="BT60">
        <v>558799.4</v>
      </c>
      <c r="BU60">
        <v>7448421</v>
      </c>
      <c r="BV60">
        <v>4934.22</v>
      </c>
      <c r="BW60">
        <v>350798.5</v>
      </c>
      <c r="BX60">
        <v>425357.8</v>
      </c>
      <c r="BY60">
        <v>181211.8</v>
      </c>
      <c r="BZ60">
        <v>2277.61</v>
      </c>
      <c r="CA60">
        <v>22185.11</v>
      </c>
      <c r="CB60">
        <v>217270.2</v>
      </c>
      <c r="CC60">
        <v>2064889</v>
      </c>
      <c r="CD60">
        <v>65089.87</v>
      </c>
      <c r="CE60">
        <v>1656426</v>
      </c>
      <c r="CF60">
        <v>110463.5</v>
      </c>
      <c r="CG60">
        <v>57403.16</v>
      </c>
      <c r="CH60">
        <v>2067837</v>
      </c>
      <c r="CI60">
        <v>450000.1</v>
      </c>
      <c r="CJ60">
        <v>412440.8</v>
      </c>
    </row>
    <row r="61" spans="1:88">
      <c r="A61" s="136" t="s">
        <v>260</v>
      </c>
      <c r="B61" t="s">
        <v>207</v>
      </c>
      <c r="C61" t="s">
        <v>208</v>
      </c>
      <c r="D61" s="121">
        <v>44163</v>
      </c>
      <c r="E61" s="122">
        <v>0.68472222222222223</v>
      </c>
      <c r="F61">
        <v>3110</v>
      </c>
      <c r="G61" t="s">
        <v>174</v>
      </c>
      <c r="H61" t="s">
        <v>175</v>
      </c>
      <c r="I61">
        <v>50.41</v>
      </c>
      <c r="J61">
        <v>593.70000000000005</v>
      </c>
      <c r="K61">
        <v>635.20000000000005</v>
      </c>
      <c r="L61">
        <v>663.8</v>
      </c>
      <c r="M61">
        <v>50.08</v>
      </c>
      <c r="N61">
        <v>51.21</v>
      </c>
      <c r="O61">
        <v>475.9</v>
      </c>
      <c r="P61">
        <v>341.4</v>
      </c>
      <c r="Q61">
        <v>331.4</v>
      </c>
      <c r="R61">
        <v>1349</v>
      </c>
      <c r="S61">
        <v>1587</v>
      </c>
      <c r="T61">
        <v>1292</v>
      </c>
      <c r="U61">
        <v>1391</v>
      </c>
      <c r="V61">
        <v>1361</v>
      </c>
      <c r="W61">
        <v>10.77</v>
      </c>
      <c r="X61">
        <v>11.01</v>
      </c>
      <c r="Y61">
        <v>11.49</v>
      </c>
      <c r="Z61">
        <v>60.05</v>
      </c>
      <c r="AA61">
        <v>56.18</v>
      </c>
      <c r="AB61">
        <v>10.199999999999999</v>
      </c>
      <c r="AC61">
        <v>11.07</v>
      </c>
      <c r="AD61">
        <v>10.73</v>
      </c>
      <c r="AE61">
        <v>10.41</v>
      </c>
      <c r="AF61" t="s">
        <v>309</v>
      </c>
      <c r="AG61">
        <v>0.93</v>
      </c>
      <c r="AH61">
        <v>3.32</v>
      </c>
      <c r="AI61">
        <v>0.84</v>
      </c>
      <c r="AJ61">
        <v>0.25</v>
      </c>
      <c r="AK61">
        <v>10.31</v>
      </c>
      <c r="AL61">
        <v>0.52</v>
      </c>
      <c r="AM61">
        <v>13.67</v>
      </c>
      <c r="AN61">
        <v>4.83</v>
      </c>
      <c r="AO61">
        <v>0.92</v>
      </c>
      <c r="AP61">
        <v>5.65</v>
      </c>
      <c r="AQ61">
        <v>4.4000000000000004</v>
      </c>
      <c r="AR61">
        <v>1.85</v>
      </c>
      <c r="AS61">
        <v>8.9700000000000006</v>
      </c>
      <c r="AT61">
        <v>0.89</v>
      </c>
      <c r="AU61">
        <v>1.35</v>
      </c>
      <c r="AV61">
        <v>0.74</v>
      </c>
      <c r="AW61">
        <v>0.73</v>
      </c>
      <c r="AX61">
        <v>3.44</v>
      </c>
      <c r="AY61">
        <v>0.73</v>
      </c>
      <c r="AZ61">
        <v>0.77</v>
      </c>
      <c r="BA61">
        <v>0.97</v>
      </c>
      <c r="BB61">
        <v>1.03</v>
      </c>
      <c r="BC61">
        <v>0.94</v>
      </c>
      <c r="BD61" t="s">
        <v>311</v>
      </c>
      <c r="BE61">
        <v>1344534</v>
      </c>
      <c r="BF61">
        <v>24849.45</v>
      </c>
      <c r="BG61">
        <v>8660619</v>
      </c>
      <c r="BH61">
        <v>1337938</v>
      </c>
      <c r="BI61">
        <v>410.02</v>
      </c>
      <c r="BJ61">
        <v>898403.6</v>
      </c>
      <c r="BK61">
        <v>57000.14</v>
      </c>
      <c r="BL61">
        <v>4338.57</v>
      </c>
      <c r="BM61">
        <v>6437011</v>
      </c>
      <c r="BN61">
        <v>980500.4</v>
      </c>
      <c r="BO61">
        <v>117.78</v>
      </c>
      <c r="BP61">
        <v>43667.33</v>
      </c>
      <c r="BQ61">
        <v>1266.77</v>
      </c>
      <c r="BR61">
        <v>701949.1</v>
      </c>
      <c r="BS61">
        <v>14020.94</v>
      </c>
      <c r="BT61">
        <v>342811.3</v>
      </c>
      <c r="BU61">
        <v>4050513</v>
      </c>
      <c r="BV61">
        <v>3195.21</v>
      </c>
      <c r="BW61">
        <v>191489.4</v>
      </c>
      <c r="BX61">
        <v>232782.4</v>
      </c>
      <c r="BY61">
        <v>117417.2</v>
      </c>
      <c r="BZ61">
        <v>1621.59</v>
      </c>
      <c r="CA61">
        <v>15736.05</v>
      </c>
      <c r="CB61">
        <v>120654.5</v>
      </c>
      <c r="CC61">
        <v>1167130</v>
      </c>
      <c r="CD61">
        <v>36020.85</v>
      </c>
      <c r="CE61">
        <v>929383.2</v>
      </c>
      <c r="CF61">
        <v>62935.83</v>
      </c>
      <c r="CG61">
        <v>33697.760000000002</v>
      </c>
      <c r="CH61">
        <v>1169469</v>
      </c>
      <c r="CI61">
        <v>253330.1</v>
      </c>
      <c r="CJ61">
        <v>229548.5</v>
      </c>
    </row>
    <row r="62" spans="1:88">
      <c r="A62" s="136" t="s">
        <v>304</v>
      </c>
      <c r="B62" t="s">
        <v>207</v>
      </c>
      <c r="C62" t="s">
        <v>208</v>
      </c>
      <c r="D62" s="121">
        <v>44163</v>
      </c>
      <c r="E62" s="122">
        <v>0.78055555555555556</v>
      </c>
      <c r="F62">
        <v>3110</v>
      </c>
      <c r="G62" t="s">
        <v>174</v>
      </c>
      <c r="H62" t="s">
        <v>175</v>
      </c>
      <c r="I62">
        <v>46.12</v>
      </c>
      <c r="J62">
        <v>566.79999999999995</v>
      </c>
      <c r="K62">
        <v>615.79999999999995</v>
      </c>
      <c r="L62">
        <v>627.6</v>
      </c>
      <c r="M62">
        <v>52.49</v>
      </c>
      <c r="N62">
        <v>51.78</v>
      </c>
      <c r="O62">
        <v>465.2</v>
      </c>
      <c r="P62">
        <v>338.1</v>
      </c>
      <c r="Q62">
        <v>337.6</v>
      </c>
      <c r="R62">
        <v>1318</v>
      </c>
      <c r="S62">
        <v>1607</v>
      </c>
      <c r="T62">
        <v>1321</v>
      </c>
      <c r="U62">
        <v>1456</v>
      </c>
      <c r="V62">
        <v>1383</v>
      </c>
      <c r="W62">
        <v>11.25</v>
      </c>
      <c r="X62">
        <v>11.12</v>
      </c>
      <c r="Y62">
        <v>11.74</v>
      </c>
      <c r="Z62">
        <v>61.14</v>
      </c>
      <c r="AA62">
        <v>54.56</v>
      </c>
      <c r="AB62">
        <v>10.25</v>
      </c>
      <c r="AC62">
        <v>11.39</v>
      </c>
      <c r="AD62">
        <v>10.67</v>
      </c>
      <c r="AE62">
        <v>10.23</v>
      </c>
      <c r="AF62" t="s">
        <v>309</v>
      </c>
      <c r="AG62">
        <v>1.41</v>
      </c>
      <c r="AH62">
        <v>2.02</v>
      </c>
      <c r="AI62">
        <v>1.29</v>
      </c>
      <c r="AJ62">
        <v>2.48</v>
      </c>
      <c r="AK62">
        <v>6.86</v>
      </c>
      <c r="AL62">
        <v>8.33</v>
      </c>
      <c r="AM62">
        <v>11.03</v>
      </c>
      <c r="AN62">
        <v>1.8</v>
      </c>
      <c r="AO62">
        <v>1.07</v>
      </c>
      <c r="AP62">
        <v>5.81</v>
      </c>
      <c r="AQ62">
        <v>19.420000000000002</v>
      </c>
      <c r="AR62">
        <v>5.44</v>
      </c>
      <c r="AS62">
        <v>3</v>
      </c>
      <c r="AT62">
        <v>4.9800000000000004</v>
      </c>
      <c r="AU62">
        <v>4.96</v>
      </c>
      <c r="AV62">
        <v>0.06</v>
      </c>
      <c r="AW62">
        <v>4.17</v>
      </c>
      <c r="AX62">
        <v>3.87</v>
      </c>
      <c r="AY62">
        <v>0.51</v>
      </c>
      <c r="AZ62">
        <v>1.07</v>
      </c>
      <c r="BA62">
        <v>0.76</v>
      </c>
      <c r="BB62">
        <v>0.97</v>
      </c>
      <c r="BC62">
        <v>0.43</v>
      </c>
      <c r="BD62" t="s">
        <v>311</v>
      </c>
      <c r="BE62">
        <v>886755.8</v>
      </c>
      <c r="BF62">
        <v>17219.48</v>
      </c>
      <c r="BG62">
        <v>6052070</v>
      </c>
      <c r="BH62">
        <v>911927.4</v>
      </c>
      <c r="BI62">
        <v>312.24</v>
      </c>
      <c r="BJ62">
        <v>655040.30000000005</v>
      </c>
      <c r="BK62">
        <v>39406.75</v>
      </c>
      <c r="BL62">
        <v>3120.45</v>
      </c>
      <c r="BM62">
        <v>4716002</v>
      </c>
      <c r="BN62">
        <v>680304.8</v>
      </c>
      <c r="BO62">
        <v>86.67</v>
      </c>
      <c r="BP62">
        <v>32212.65</v>
      </c>
      <c r="BQ62">
        <v>962.29</v>
      </c>
      <c r="BR62">
        <v>514241.4</v>
      </c>
      <c r="BS62">
        <v>10179.200000000001</v>
      </c>
      <c r="BT62">
        <v>243265</v>
      </c>
      <c r="BU62">
        <v>2919649</v>
      </c>
      <c r="BV62">
        <v>2422.08</v>
      </c>
      <c r="BW62">
        <v>139399</v>
      </c>
      <c r="BX62">
        <v>171420.3</v>
      </c>
      <c r="BY62">
        <v>84786.94</v>
      </c>
      <c r="BZ62">
        <v>1245.99</v>
      </c>
      <c r="CA62">
        <v>12009.78</v>
      </c>
      <c r="CB62">
        <v>90892.59</v>
      </c>
      <c r="CC62">
        <v>853946.6</v>
      </c>
      <c r="CD62">
        <v>26813</v>
      </c>
      <c r="CE62">
        <v>687996</v>
      </c>
      <c r="CF62">
        <v>47726.57</v>
      </c>
      <c r="CG62">
        <v>25678.14</v>
      </c>
      <c r="CH62">
        <v>866695.3</v>
      </c>
      <c r="CI62">
        <v>186672.9</v>
      </c>
      <c r="CJ62">
        <v>167265.9</v>
      </c>
    </row>
    <row r="63" spans="1:88">
      <c r="A63" s="136" t="s">
        <v>198</v>
      </c>
      <c r="B63" t="s">
        <v>199</v>
      </c>
      <c r="C63" t="s">
        <v>200</v>
      </c>
      <c r="D63" s="121">
        <v>44163</v>
      </c>
      <c r="E63" s="122">
        <v>0.56666666666666665</v>
      </c>
      <c r="F63">
        <v>3108</v>
      </c>
      <c r="G63" t="s">
        <v>174</v>
      </c>
      <c r="H63" t="s">
        <v>175</v>
      </c>
      <c r="I63">
        <v>1.67</v>
      </c>
      <c r="J63">
        <v>757</v>
      </c>
      <c r="K63">
        <v>756.9</v>
      </c>
      <c r="L63">
        <v>781.2</v>
      </c>
      <c r="M63">
        <v>13.93</v>
      </c>
      <c r="N63">
        <v>14.54</v>
      </c>
      <c r="O63">
        <v>0.90400000000000003</v>
      </c>
      <c r="P63">
        <v>190.4</v>
      </c>
      <c r="Q63">
        <v>192.4</v>
      </c>
      <c r="R63">
        <v>2961</v>
      </c>
      <c r="S63">
        <v>1957</v>
      </c>
      <c r="T63">
        <v>2843</v>
      </c>
      <c r="U63">
        <v>2394</v>
      </c>
      <c r="V63">
        <v>2981</v>
      </c>
      <c r="W63">
        <v>3.5840000000000001</v>
      </c>
      <c r="X63">
        <v>3.657</v>
      </c>
      <c r="Y63">
        <v>3.8839999999999999</v>
      </c>
      <c r="Z63">
        <v>10.94</v>
      </c>
      <c r="AA63">
        <v>32.36</v>
      </c>
      <c r="AB63">
        <v>11.17</v>
      </c>
      <c r="AC63">
        <v>51.09</v>
      </c>
      <c r="AD63">
        <v>4.1999999999999997E-3</v>
      </c>
      <c r="AE63">
        <v>3.0000000000000001E-3</v>
      </c>
      <c r="AF63" t="s">
        <v>309</v>
      </c>
      <c r="AG63">
        <v>0.64</v>
      </c>
      <c r="AH63">
        <v>1.76</v>
      </c>
      <c r="AI63">
        <v>0.69</v>
      </c>
      <c r="AJ63">
        <v>0.99</v>
      </c>
      <c r="AK63">
        <v>1.75</v>
      </c>
      <c r="AL63">
        <v>0.86</v>
      </c>
      <c r="AM63" t="s">
        <v>310</v>
      </c>
      <c r="AN63">
        <v>2.19</v>
      </c>
      <c r="AO63">
        <v>1.82</v>
      </c>
      <c r="AP63">
        <v>4.41</v>
      </c>
      <c r="AQ63">
        <v>16.46</v>
      </c>
      <c r="AR63">
        <v>0.56999999999999995</v>
      </c>
      <c r="AS63">
        <v>1.32</v>
      </c>
      <c r="AT63">
        <v>1.0900000000000001</v>
      </c>
      <c r="AU63">
        <v>1.08</v>
      </c>
      <c r="AV63">
        <v>0.72</v>
      </c>
      <c r="AW63">
        <v>0.66</v>
      </c>
      <c r="AX63">
        <v>3.71</v>
      </c>
      <c r="AY63">
        <v>1.32</v>
      </c>
      <c r="AZ63">
        <v>0.8</v>
      </c>
      <c r="BA63">
        <v>0.04</v>
      </c>
      <c r="BB63">
        <v>52.76</v>
      </c>
      <c r="BC63">
        <v>11.57</v>
      </c>
      <c r="BD63" t="s">
        <v>311</v>
      </c>
      <c r="BE63">
        <v>87509.4</v>
      </c>
      <c r="BF63">
        <v>51194.29</v>
      </c>
      <c r="BG63">
        <v>20178160</v>
      </c>
      <c r="BH63">
        <v>3078524</v>
      </c>
      <c r="BI63">
        <v>195.56</v>
      </c>
      <c r="BJ63">
        <v>516993</v>
      </c>
      <c r="BK63">
        <v>776.86</v>
      </c>
      <c r="BL63">
        <v>4008.47</v>
      </c>
      <c r="BM63">
        <v>7981999</v>
      </c>
      <c r="BN63">
        <v>3594093</v>
      </c>
      <c r="BO63">
        <v>234.45</v>
      </c>
      <c r="BP63">
        <v>187569.6</v>
      </c>
      <c r="BQ63">
        <v>3514.99</v>
      </c>
      <c r="BR63">
        <v>2999277</v>
      </c>
      <c r="BS63">
        <v>22656.97</v>
      </c>
      <c r="BT63">
        <v>574321.9</v>
      </c>
      <c r="BU63">
        <v>7919989</v>
      </c>
      <c r="BV63">
        <v>1719.75</v>
      </c>
      <c r="BW63">
        <v>125905.3</v>
      </c>
      <c r="BX63">
        <v>154770.6</v>
      </c>
      <c r="BY63">
        <v>36121.54</v>
      </c>
      <c r="BZ63">
        <v>2326.5100000000002</v>
      </c>
      <c r="CA63">
        <v>23011.7</v>
      </c>
      <c r="CB63">
        <v>228388.5</v>
      </c>
      <c r="CC63">
        <v>1273008</v>
      </c>
      <c r="CD63">
        <v>71515.5</v>
      </c>
      <c r="CE63">
        <v>1684384</v>
      </c>
      <c r="CF63">
        <v>115187.8</v>
      </c>
      <c r="CG63">
        <v>281840.59999999998</v>
      </c>
      <c r="CH63">
        <v>2081006</v>
      </c>
      <c r="CI63">
        <v>2185.0300000000002</v>
      </c>
      <c r="CJ63">
        <v>243.71</v>
      </c>
    </row>
    <row r="64" spans="1:88">
      <c r="A64" s="136" t="s">
        <v>201</v>
      </c>
      <c r="B64" t="s">
        <v>199</v>
      </c>
      <c r="C64" t="s">
        <v>200</v>
      </c>
      <c r="D64" s="121">
        <v>44163</v>
      </c>
      <c r="E64" s="122">
        <v>0.5708333333333333</v>
      </c>
      <c r="F64">
        <v>3108</v>
      </c>
      <c r="G64" t="s">
        <v>174</v>
      </c>
      <c r="H64" t="s">
        <v>175</v>
      </c>
      <c r="I64">
        <v>1.704</v>
      </c>
      <c r="J64">
        <v>765.7</v>
      </c>
      <c r="K64">
        <v>767.1</v>
      </c>
      <c r="L64">
        <v>785.9</v>
      </c>
      <c r="M64">
        <v>12.97</v>
      </c>
      <c r="N64">
        <v>14.86</v>
      </c>
      <c r="O64">
        <v>-0.15279999999999999</v>
      </c>
      <c r="P64">
        <v>202</v>
      </c>
      <c r="Q64">
        <v>196.3</v>
      </c>
      <c r="R64">
        <v>2907</v>
      </c>
      <c r="S64">
        <v>2157</v>
      </c>
      <c r="T64">
        <v>2871</v>
      </c>
      <c r="U64">
        <v>2438</v>
      </c>
      <c r="V64">
        <v>3001</v>
      </c>
      <c r="W64">
        <v>3.6549999999999998</v>
      </c>
      <c r="X64">
        <v>3.7010000000000001</v>
      </c>
      <c r="Y64">
        <v>3.9369999999999998</v>
      </c>
      <c r="Z64">
        <v>10.65</v>
      </c>
      <c r="AA64">
        <v>32.36</v>
      </c>
      <c r="AB64">
        <v>11.19</v>
      </c>
      <c r="AC64">
        <v>50.87</v>
      </c>
      <c r="AD64">
        <v>3.3999999999999998E-3</v>
      </c>
      <c r="AE64">
        <v>2.7000000000000001E-3</v>
      </c>
      <c r="AF64" t="s">
        <v>309</v>
      </c>
      <c r="AG64">
        <v>0.81</v>
      </c>
      <c r="AH64">
        <v>2.64</v>
      </c>
      <c r="AI64">
        <v>0.82</v>
      </c>
      <c r="AJ64">
        <v>0.94</v>
      </c>
      <c r="AK64">
        <v>5.8</v>
      </c>
      <c r="AL64">
        <v>1.33</v>
      </c>
      <c r="AM64" t="s">
        <v>310</v>
      </c>
      <c r="AN64">
        <v>3.71</v>
      </c>
      <c r="AO64">
        <v>1.05</v>
      </c>
      <c r="AP64">
        <v>3.35</v>
      </c>
      <c r="AQ64">
        <v>5.14</v>
      </c>
      <c r="AR64">
        <v>0.48</v>
      </c>
      <c r="AS64">
        <v>2.86</v>
      </c>
      <c r="AT64">
        <v>0.28999999999999998</v>
      </c>
      <c r="AU64">
        <v>3.87</v>
      </c>
      <c r="AV64">
        <v>0.66</v>
      </c>
      <c r="AW64">
        <v>0.56999999999999995</v>
      </c>
      <c r="AX64">
        <v>2.5499999999999998</v>
      </c>
      <c r="AY64">
        <v>0.87</v>
      </c>
      <c r="AZ64">
        <v>0.71</v>
      </c>
      <c r="BA64">
        <v>0.82</v>
      </c>
      <c r="BB64">
        <v>22.05</v>
      </c>
      <c r="BC64">
        <v>17.510000000000002</v>
      </c>
      <c r="BD64" t="s">
        <v>311</v>
      </c>
      <c r="BE64">
        <v>87324.94</v>
      </c>
      <c r="BF64">
        <v>50262.33</v>
      </c>
      <c r="BG64">
        <v>19999450</v>
      </c>
      <c r="BH64">
        <v>3028910</v>
      </c>
      <c r="BI64">
        <v>177.79</v>
      </c>
      <c r="BJ64">
        <v>516462.4</v>
      </c>
      <c r="BK64">
        <v>567.84</v>
      </c>
      <c r="BL64">
        <v>4112.96</v>
      </c>
      <c r="BM64">
        <v>7933390</v>
      </c>
      <c r="BN64">
        <v>3538462</v>
      </c>
      <c r="BO64">
        <v>251.12</v>
      </c>
      <c r="BP64">
        <v>185246.5</v>
      </c>
      <c r="BQ64">
        <v>3474.98</v>
      </c>
      <c r="BR64">
        <v>2952666</v>
      </c>
      <c r="BS64">
        <v>21994.85</v>
      </c>
      <c r="BT64">
        <v>577349.6</v>
      </c>
      <c r="BU64">
        <v>7746089</v>
      </c>
      <c r="BV64">
        <v>1701.97</v>
      </c>
      <c r="BW64">
        <v>124580.3</v>
      </c>
      <c r="BX64">
        <v>153435.6</v>
      </c>
      <c r="BY64">
        <v>35449.769999999997</v>
      </c>
      <c r="BZ64">
        <v>2297.25</v>
      </c>
      <c r="CA64">
        <v>23037.97</v>
      </c>
      <c r="CB64">
        <v>226954.5</v>
      </c>
      <c r="CC64">
        <v>1264645</v>
      </c>
      <c r="CD64">
        <v>71185.3</v>
      </c>
      <c r="CE64">
        <v>1674040</v>
      </c>
      <c r="CF64">
        <v>114588.5</v>
      </c>
      <c r="CG64">
        <v>278902.59999999998</v>
      </c>
      <c r="CH64">
        <v>2060864</v>
      </c>
      <c r="CI64">
        <v>2130.9499999999998</v>
      </c>
      <c r="CJ64">
        <v>230.01</v>
      </c>
    </row>
    <row r="65" spans="1:88">
      <c r="A65" s="136" t="s">
        <v>238</v>
      </c>
      <c r="B65" t="s">
        <v>199</v>
      </c>
      <c r="C65" t="s">
        <v>200</v>
      </c>
      <c r="D65" s="121">
        <v>44163</v>
      </c>
      <c r="E65" s="122">
        <v>0.63888888888888895</v>
      </c>
      <c r="F65">
        <v>3108</v>
      </c>
      <c r="G65" t="s">
        <v>174</v>
      </c>
      <c r="H65" t="s">
        <v>175</v>
      </c>
      <c r="I65">
        <v>1.6180000000000001</v>
      </c>
      <c r="J65">
        <v>691.5</v>
      </c>
      <c r="K65">
        <v>741.5</v>
      </c>
      <c r="L65">
        <v>769.6</v>
      </c>
      <c r="M65">
        <v>14.06</v>
      </c>
      <c r="N65">
        <v>14.18</v>
      </c>
      <c r="O65">
        <v>-0.5131</v>
      </c>
      <c r="P65">
        <v>193.4</v>
      </c>
      <c r="Q65">
        <v>194.7</v>
      </c>
      <c r="R65">
        <v>2931</v>
      </c>
      <c r="S65">
        <v>2137</v>
      </c>
      <c r="T65">
        <v>2808</v>
      </c>
      <c r="U65">
        <v>2448</v>
      </c>
      <c r="V65">
        <v>3000</v>
      </c>
      <c r="W65">
        <v>3.5830000000000002</v>
      </c>
      <c r="X65">
        <v>3.6579999999999999</v>
      </c>
      <c r="Y65">
        <v>3.968</v>
      </c>
      <c r="Z65">
        <v>11.15</v>
      </c>
      <c r="AA65">
        <v>31.78</v>
      </c>
      <c r="AB65">
        <v>10.93</v>
      </c>
      <c r="AC65">
        <v>52.07</v>
      </c>
      <c r="AD65">
        <v>-2.7000000000000001E-3</v>
      </c>
      <c r="AE65">
        <v>2.0999999999999999E-3</v>
      </c>
      <c r="AF65" t="s">
        <v>309</v>
      </c>
      <c r="AG65">
        <v>1.25</v>
      </c>
      <c r="AH65">
        <v>0.71</v>
      </c>
      <c r="AI65">
        <v>0.25</v>
      </c>
      <c r="AJ65">
        <v>0.81</v>
      </c>
      <c r="AK65">
        <v>9.09</v>
      </c>
      <c r="AL65">
        <v>0.33</v>
      </c>
      <c r="AM65">
        <v>91.83</v>
      </c>
      <c r="AN65">
        <v>5.59</v>
      </c>
      <c r="AO65">
        <v>0.57999999999999996</v>
      </c>
      <c r="AP65">
        <v>4.03</v>
      </c>
      <c r="AQ65">
        <v>23.22</v>
      </c>
      <c r="AR65">
        <v>0.41</v>
      </c>
      <c r="AS65">
        <v>1.97</v>
      </c>
      <c r="AT65">
        <v>0.49</v>
      </c>
      <c r="AU65">
        <v>0.94</v>
      </c>
      <c r="AV65">
        <v>0.68</v>
      </c>
      <c r="AW65">
        <v>0.68</v>
      </c>
      <c r="AX65">
        <v>2.85</v>
      </c>
      <c r="AY65">
        <v>0.23</v>
      </c>
      <c r="AZ65">
        <v>0.51</v>
      </c>
      <c r="BA65">
        <v>0.55000000000000004</v>
      </c>
      <c r="BB65">
        <v>6.09</v>
      </c>
      <c r="BC65">
        <v>7.8</v>
      </c>
      <c r="BD65" t="s">
        <v>311</v>
      </c>
      <c r="BE65">
        <v>55805.25</v>
      </c>
      <c r="BF65">
        <v>38759.68</v>
      </c>
      <c r="BG65">
        <v>13007770</v>
      </c>
      <c r="BH65">
        <v>1995624</v>
      </c>
      <c r="BI65">
        <v>163.34</v>
      </c>
      <c r="BJ65">
        <v>332268.40000000002</v>
      </c>
      <c r="BK65">
        <v>395.58</v>
      </c>
      <c r="BL65">
        <v>3369.39</v>
      </c>
      <c r="BM65">
        <v>5302871</v>
      </c>
      <c r="BN65">
        <v>2838204</v>
      </c>
      <c r="BO65">
        <v>212.23</v>
      </c>
      <c r="BP65">
        <v>121928.6</v>
      </c>
      <c r="BQ65">
        <v>2978.2</v>
      </c>
      <c r="BR65">
        <v>1986197</v>
      </c>
      <c r="BS65">
        <v>18775.54</v>
      </c>
      <c r="BT65">
        <v>458437.3</v>
      </c>
      <c r="BU65">
        <v>5211518</v>
      </c>
      <c r="BV65">
        <v>1424.9</v>
      </c>
      <c r="BW65">
        <v>82861.66</v>
      </c>
      <c r="BX65">
        <v>104034.7</v>
      </c>
      <c r="BY65">
        <v>29417.59</v>
      </c>
      <c r="BZ65">
        <v>2026.46</v>
      </c>
      <c r="CA65">
        <v>20045.64</v>
      </c>
      <c r="CB65">
        <v>154756.6</v>
      </c>
      <c r="CC65">
        <v>847067.8</v>
      </c>
      <c r="CD65">
        <v>47438.86</v>
      </c>
      <c r="CE65">
        <v>1142385</v>
      </c>
      <c r="CF65">
        <v>79067.09</v>
      </c>
      <c r="CG65">
        <v>194782.3</v>
      </c>
      <c r="CH65">
        <v>1409580</v>
      </c>
      <c r="CI65">
        <v>1286.01</v>
      </c>
      <c r="CJ65">
        <v>142.6</v>
      </c>
    </row>
    <row r="66" spans="1:88">
      <c r="A66" s="136" t="s">
        <v>283</v>
      </c>
      <c r="B66" t="s">
        <v>199</v>
      </c>
      <c r="C66" t="s">
        <v>200</v>
      </c>
      <c r="D66" s="121">
        <v>44163</v>
      </c>
      <c r="E66" s="122">
        <v>0.73472222222222217</v>
      </c>
      <c r="F66">
        <v>3108</v>
      </c>
      <c r="G66" t="s">
        <v>174</v>
      </c>
      <c r="H66" t="s">
        <v>175</v>
      </c>
      <c r="I66">
        <v>1.47</v>
      </c>
      <c r="J66">
        <v>651</v>
      </c>
      <c r="K66">
        <v>709.9</v>
      </c>
      <c r="L66">
        <v>736</v>
      </c>
      <c r="M66">
        <v>13.81</v>
      </c>
      <c r="N66">
        <v>13.42</v>
      </c>
      <c r="O66">
        <v>-0.29970000000000002</v>
      </c>
      <c r="P66">
        <v>188.9</v>
      </c>
      <c r="Q66">
        <v>200.8</v>
      </c>
      <c r="R66">
        <v>2900</v>
      </c>
      <c r="S66">
        <v>2381</v>
      </c>
      <c r="T66">
        <v>2792</v>
      </c>
      <c r="U66">
        <v>2353</v>
      </c>
      <c r="V66">
        <v>3024</v>
      </c>
      <c r="W66">
        <v>3.694</v>
      </c>
      <c r="X66">
        <v>3.6880000000000002</v>
      </c>
      <c r="Y66">
        <v>4.0229999999999997</v>
      </c>
      <c r="Z66">
        <v>12.44</v>
      </c>
      <c r="AA66">
        <v>32.950000000000003</v>
      </c>
      <c r="AB66">
        <v>11.02</v>
      </c>
      <c r="AC66">
        <v>53.36</v>
      </c>
      <c r="AD66">
        <v>-3.3999999999999998E-3</v>
      </c>
      <c r="AE66">
        <v>1E-3</v>
      </c>
      <c r="AF66" t="s">
        <v>309</v>
      </c>
      <c r="AG66">
        <v>1.22</v>
      </c>
      <c r="AH66">
        <v>1.1299999999999999</v>
      </c>
      <c r="AI66">
        <v>0.19</v>
      </c>
      <c r="AJ66">
        <v>0.59</v>
      </c>
      <c r="AK66">
        <v>15.79</v>
      </c>
      <c r="AL66">
        <v>0.81</v>
      </c>
      <c r="AM66" t="s">
        <v>310</v>
      </c>
      <c r="AN66">
        <v>3.73</v>
      </c>
      <c r="AO66">
        <v>2.67</v>
      </c>
      <c r="AP66">
        <v>6.44</v>
      </c>
      <c r="AQ66">
        <v>7.53</v>
      </c>
      <c r="AR66">
        <v>0.4</v>
      </c>
      <c r="AS66">
        <v>1.69</v>
      </c>
      <c r="AT66">
        <v>0.88</v>
      </c>
      <c r="AU66">
        <v>6.11</v>
      </c>
      <c r="AV66">
        <v>1.17</v>
      </c>
      <c r="AW66">
        <v>1.34</v>
      </c>
      <c r="AX66">
        <v>7.24</v>
      </c>
      <c r="AY66">
        <v>0.46</v>
      </c>
      <c r="AZ66">
        <v>0.9</v>
      </c>
      <c r="BA66">
        <v>0.38</v>
      </c>
      <c r="BB66">
        <v>14.96</v>
      </c>
      <c r="BC66">
        <v>37.07</v>
      </c>
      <c r="BD66" t="s">
        <v>311</v>
      </c>
      <c r="BE66">
        <v>35220.300000000003</v>
      </c>
      <c r="BF66">
        <v>25500.62</v>
      </c>
      <c r="BG66">
        <v>8650219</v>
      </c>
      <c r="BH66">
        <v>1325829</v>
      </c>
      <c r="BI66">
        <v>112.23</v>
      </c>
      <c r="BJ66">
        <v>219054.6</v>
      </c>
      <c r="BK66">
        <v>297.79000000000002</v>
      </c>
      <c r="BL66">
        <v>2304.71</v>
      </c>
      <c r="BM66">
        <v>3777083</v>
      </c>
      <c r="BN66">
        <v>1959837</v>
      </c>
      <c r="BO66">
        <v>165.56</v>
      </c>
      <c r="BP66">
        <v>84207.77</v>
      </c>
      <c r="BQ66">
        <v>2001.33</v>
      </c>
      <c r="BR66">
        <v>1390608</v>
      </c>
      <c r="BS66">
        <v>13123.42</v>
      </c>
      <c r="BT66">
        <v>318854.09999999998</v>
      </c>
      <c r="BU66">
        <v>3620210</v>
      </c>
      <c r="BV66">
        <v>1026.71</v>
      </c>
      <c r="BW66">
        <v>58029.27</v>
      </c>
      <c r="BX66">
        <v>73254.69</v>
      </c>
      <c r="BY66">
        <v>22707.57</v>
      </c>
      <c r="BZ66">
        <v>1591.96</v>
      </c>
      <c r="CA66">
        <v>14914.06</v>
      </c>
      <c r="CB66">
        <v>108718.2</v>
      </c>
      <c r="CC66">
        <v>617033.6</v>
      </c>
      <c r="CD66">
        <v>34332.910000000003</v>
      </c>
      <c r="CE66">
        <v>819630.3</v>
      </c>
      <c r="CF66">
        <v>56946.04</v>
      </c>
      <c r="CG66">
        <v>143241.70000000001</v>
      </c>
      <c r="CH66">
        <v>1014138</v>
      </c>
      <c r="CI66">
        <v>909.3</v>
      </c>
      <c r="CJ66">
        <v>81.48</v>
      </c>
    </row>
    <row r="67" spans="1:88">
      <c r="A67" s="136" t="s">
        <v>178</v>
      </c>
      <c r="B67" t="s">
        <v>179</v>
      </c>
      <c r="D67" s="121">
        <v>44163</v>
      </c>
      <c r="E67" s="122">
        <v>0.52916666666666667</v>
      </c>
      <c r="F67">
        <v>3102</v>
      </c>
      <c r="G67" t="s">
        <v>174</v>
      </c>
      <c r="H67" t="s">
        <v>175</v>
      </c>
      <c r="I67">
        <v>1.03</v>
      </c>
      <c r="J67">
        <v>13.15</v>
      </c>
      <c r="K67">
        <v>13.71</v>
      </c>
      <c r="L67">
        <v>13.93</v>
      </c>
      <c r="M67">
        <v>1.1559999999999999</v>
      </c>
      <c r="N67">
        <v>1.49</v>
      </c>
      <c r="O67">
        <v>0.7077</v>
      </c>
      <c r="P67">
        <v>6.2839999999999998</v>
      </c>
      <c r="Q67">
        <v>7.1509999999999998</v>
      </c>
      <c r="R67">
        <v>28.62</v>
      </c>
      <c r="S67">
        <v>41.96</v>
      </c>
      <c r="T67">
        <v>28.1</v>
      </c>
      <c r="U67">
        <v>31.77</v>
      </c>
      <c r="V67">
        <v>29.63</v>
      </c>
      <c r="W67">
        <v>0.20230000000000001</v>
      </c>
      <c r="X67">
        <v>0.21479999999999999</v>
      </c>
      <c r="Y67">
        <v>0.22850000000000001</v>
      </c>
      <c r="Z67">
        <v>1.256</v>
      </c>
      <c r="AA67">
        <v>1.0249999999999999</v>
      </c>
      <c r="AB67">
        <v>9.5600000000000004E-2</v>
      </c>
      <c r="AC67">
        <v>0.23380000000000001</v>
      </c>
      <c r="AD67">
        <v>0.19500000000000001</v>
      </c>
      <c r="AE67">
        <v>0.20519999999999999</v>
      </c>
      <c r="AF67" t="s">
        <v>309</v>
      </c>
      <c r="AG67">
        <v>1.48</v>
      </c>
      <c r="AH67">
        <v>1.96</v>
      </c>
      <c r="AI67">
        <v>1.08</v>
      </c>
      <c r="AJ67">
        <v>1.6</v>
      </c>
      <c r="AK67">
        <v>26.31</v>
      </c>
      <c r="AL67">
        <v>17.91</v>
      </c>
      <c r="AM67">
        <v>99.04</v>
      </c>
      <c r="AN67">
        <v>39.64</v>
      </c>
      <c r="AO67">
        <v>29.44</v>
      </c>
      <c r="AP67">
        <v>7.02</v>
      </c>
      <c r="AQ67">
        <v>42.76</v>
      </c>
      <c r="AR67">
        <v>4.28</v>
      </c>
      <c r="AS67">
        <v>34.44</v>
      </c>
      <c r="AT67">
        <v>2.75</v>
      </c>
      <c r="AU67">
        <v>18.350000000000001</v>
      </c>
      <c r="AV67">
        <v>5.73</v>
      </c>
      <c r="AW67">
        <v>2.41</v>
      </c>
      <c r="AX67">
        <v>2.37</v>
      </c>
      <c r="AY67">
        <v>1.95</v>
      </c>
      <c r="AZ67">
        <v>2.81</v>
      </c>
      <c r="BA67">
        <v>3.09</v>
      </c>
      <c r="BB67">
        <v>1.1000000000000001</v>
      </c>
      <c r="BC67">
        <v>2.3199999999999998</v>
      </c>
      <c r="BD67" t="s">
        <v>311</v>
      </c>
      <c r="BE67">
        <v>48997.05</v>
      </c>
      <c r="BF67">
        <v>791.16</v>
      </c>
      <c r="BG67">
        <v>332942.3</v>
      </c>
      <c r="BH67">
        <v>51190.85</v>
      </c>
      <c r="BI67">
        <v>26.67</v>
      </c>
      <c r="BJ67">
        <v>68638.75</v>
      </c>
      <c r="BK67">
        <v>638.97</v>
      </c>
      <c r="BL67">
        <v>301.13</v>
      </c>
      <c r="BM67">
        <v>1669052</v>
      </c>
      <c r="BN67">
        <v>33707.620000000003</v>
      </c>
      <c r="BO67">
        <v>4.4400000000000004</v>
      </c>
      <c r="BP67">
        <v>1946.87</v>
      </c>
      <c r="BQ67">
        <v>52.22</v>
      </c>
      <c r="BR67">
        <v>32973.82</v>
      </c>
      <c r="BS67">
        <v>19979</v>
      </c>
      <c r="BT67">
        <v>495910.1</v>
      </c>
      <c r="BU67">
        <v>7165611</v>
      </c>
      <c r="BV67">
        <v>87.04</v>
      </c>
      <c r="BW67">
        <v>8630.4500000000007</v>
      </c>
      <c r="BX67">
        <v>9433.39</v>
      </c>
      <c r="BY67">
        <v>3852.42</v>
      </c>
      <c r="BZ67">
        <v>2035.35</v>
      </c>
      <c r="CA67">
        <v>20026.080000000002</v>
      </c>
      <c r="CB67">
        <v>212095.3</v>
      </c>
      <c r="CC67">
        <v>37850.370000000003</v>
      </c>
      <c r="CD67">
        <v>693.73</v>
      </c>
      <c r="CE67">
        <v>1565681</v>
      </c>
      <c r="CF67">
        <v>108530.2</v>
      </c>
      <c r="CG67">
        <v>1241.21</v>
      </c>
      <c r="CH67">
        <v>1935407</v>
      </c>
      <c r="CI67">
        <v>9449.8700000000008</v>
      </c>
      <c r="CJ67">
        <v>7605.68</v>
      </c>
    </row>
    <row r="68" spans="1:88">
      <c r="A68" s="136" t="s">
        <v>180</v>
      </c>
      <c r="B68" t="s">
        <v>181</v>
      </c>
      <c r="D68" s="121">
        <v>44163</v>
      </c>
      <c r="E68" s="122">
        <v>0.53263888888888888</v>
      </c>
      <c r="F68">
        <v>3103</v>
      </c>
      <c r="G68" t="s">
        <v>174</v>
      </c>
      <c r="H68" t="s">
        <v>175</v>
      </c>
      <c r="I68">
        <v>10.199999999999999</v>
      </c>
      <c r="J68">
        <v>129.4</v>
      </c>
      <c r="K68">
        <v>130.19999999999999</v>
      </c>
      <c r="L68">
        <v>130.1</v>
      </c>
      <c r="M68">
        <v>11.82</v>
      </c>
      <c r="N68">
        <v>10.63</v>
      </c>
      <c r="O68">
        <v>8.2739999999999991</v>
      </c>
      <c r="P68">
        <v>64.36</v>
      </c>
      <c r="Q68">
        <v>62.08</v>
      </c>
      <c r="R68">
        <v>256.60000000000002</v>
      </c>
      <c r="S68">
        <v>246</v>
      </c>
      <c r="T68">
        <v>246.5</v>
      </c>
      <c r="U68">
        <v>263.39999999999998</v>
      </c>
      <c r="V68">
        <v>257</v>
      </c>
      <c r="W68">
        <v>2.0249999999999999</v>
      </c>
      <c r="X68">
        <v>2.0190000000000001</v>
      </c>
      <c r="Y68">
        <v>2.169</v>
      </c>
      <c r="Z68">
        <v>11.1</v>
      </c>
      <c r="AA68">
        <v>10.02</v>
      </c>
      <c r="AB68">
        <v>0.94350000000000001</v>
      </c>
      <c r="AC68">
        <v>1.9610000000000001</v>
      </c>
      <c r="AD68">
        <v>2.0259999999999998</v>
      </c>
      <c r="AE68">
        <v>2.0369999999999999</v>
      </c>
      <c r="AF68" t="s">
        <v>309</v>
      </c>
      <c r="AG68">
        <v>3.27</v>
      </c>
      <c r="AH68">
        <v>2.35</v>
      </c>
      <c r="AI68">
        <v>1.94</v>
      </c>
      <c r="AJ68">
        <v>3.31</v>
      </c>
      <c r="AK68">
        <v>4.66</v>
      </c>
      <c r="AL68">
        <v>3.82</v>
      </c>
      <c r="AM68">
        <v>20.86</v>
      </c>
      <c r="AN68">
        <v>7.35</v>
      </c>
      <c r="AO68">
        <v>2.68</v>
      </c>
      <c r="AP68">
        <v>5.01</v>
      </c>
      <c r="AQ68">
        <v>32.28</v>
      </c>
      <c r="AR68">
        <v>2.57</v>
      </c>
      <c r="AS68">
        <v>8.89</v>
      </c>
      <c r="AT68">
        <v>2.56</v>
      </c>
      <c r="AU68">
        <v>0.93</v>
      </c>
      <c r="AV68">
        <v>2.89</v>
      </c>
      <c r="AW68">
        <v>2.44</v>
      </c>
      <c r="AX68">
        <v>3.37</v>
      </c>
      <c r="AY68">
        <v>1.83</v>
      </c>
      <c r="AZ68">
        <v>1.22</v>
      </c>
      <c r="BA68">
        <v>1.35</v>
      </c>
      <c r="BB68">
        <v>2.5499999999999998</v>
      </c>
      <c r="BC68">
        <v>2.2999999999999998</v>
      </c>
      <c r="BD68" t="s">
        <v>311</v>
      </c>
      <c r="BE68">
        <v>480208.4</v>
      </c>
      <c r="BF68">
        <v>7576.66</v>
      </c>
      <c r="BG68">
        <v>3135906</v>
      </c>
      <c r="BH68">
        <v>463986.9</v>
      </c>
      <c r="BI68">
        <v>145.56</v>
      </c>
      <c r="BJ68">
        <v>347197.7</v>
      </c>
      <c r="BK68">
        <v>1934.67</v>
      </c>
      <c r="BL68">
        <v>1295.6600000000001</v>
      </c>
      <c r="BM68">
        <v>3308195</v>
      </c>
      <c r="BN68">
        <v>271469.8</v>
      </c>
      <c r="BO68">
        <v>25.56</v>
      </c>
      <c r="BP68">
        <v>14925.88</v>
      </c>
      <c r="BQ68">
        <v>344.46</v>
      </c>
      <c r="BR68">
        <v>238887.1</v>
      </c>
      <c r="BS68">
        <v>19597.740000000002</v>
      </c>
      <c r="BT68">
        <v>494121.1</v>
      </c>
      <c r="BU68">
        <v>7151415</v>
      </c>
      <c r="BV68">
        <v>841.15</v>
      </c>
      <c r="BW68">
        <v>63649.279999999999</v>
      </c>
      <c r="BX68">
        <v>78563.61</v>
      </c>
      <c r="BY68">
        <v>31530.83</v>
      </c>
      <c r="BZ68">
        <v>1980.16</v>
      </c>
      <c r="CA68">
        <v>19927.37</v>
      </c>
      <c r="CB68">
        <v>208843.5</v>
      </c>
      <c r="CC68">
        <v>360575.6</v>
      </c>
      <c r="CD68">
        <v>5681.94</v>
      </c>
      <c r="CE68">
        <v>1553152</v>
      </c>
      <c r="CF68">
        <v>107318.9</v>
      </c>
      <c r="CG68">
        <v>10012.89</v>
      </c>
      <c r="CH68">
        <v>1930656</v>
      </c>
      <c r="CI68">
        <v>80419.240000000005</v>
      </c>
      <c r="CJ68">
        <v>74225.399999999994</v>
      </c>
    </row>
    <row r="69" spans="1:88">
      <c r="A69" s="136" t="s">
        <v>182</v>
      </c>
      <c r="B69" t="s">
        <v>183</v>
      </c>
      <c r="D69" s="121">
        <v>44163</v>
      </c>
      <c r="E69" s="122">
        <v>0.53680555555555554</v>
      </c>
      <c r="F69">
        <v>3104</v>
      </c>
      <c r="G69" t="s">
        <v>174</v>
      </c>
      <c r="H69" t="s">
        <v>175</v>
      </c>
      <c r="I69">
        <v>102.2</v>
      </c>
      <c r="J69">
        <v>1241</v>
      </c>
      <c r="K69">
        <v>1271</v>
      </c>
      <c r="L69">
        <v>1295</v>
      </c>
      <c r="M69">
        <v>100.7</v>
      </c>
      <c r="N69">
        <v>104.6</v>
      </c>
      <c r="O69">
        <v>92.39</v>
      </c>
      <c r="P69">
        <v>628</v>
      </c>
      <c r="Q69">
        <v>637</v>
      </c>
      <c r="R69">
        <v>2507</v>
      </c>
      <c r="S69">
        <v>2790</v>
      </c>
      <c r="T69">
        <v>2495</v>
      </c>
      <c r="U69">
        <v>2492</v>
      </c>
      <c r="V69">
        <v>2602</v>
      </c>
      <c r="W69">
        <v>19.73</v>
      </c>
      <c r="X69">
        <v>20.309999999999999</v>
      </c>
      <c r="Y69">
        <v>21.07</v>
      </c>
      <c r="Z69">
        <v>106.8</v>
      </c>
      <c r="AA69">
        <v>99.99</v>
      </c>
      <c r="AB69">
        <v>9.5920000000000005</v>
      </c>
      <c r="AC69">
        <v>19.760000000000002</v>
      </c>
      <c r="AD69">
        <v>20.350000000000001</v>
      </c>
      <c r="AE69">
        <v>20.3</v>
      </c>
      <c r="AF69" t="s">
        <v>309</v>
      </c>
      <c r="AG69">
        <v>1.98</v>
      </c>
      <c r="AH69">
        <v>1.21</v>
      </c>
      <c r="AI69">
        <v>1.47</v>
      </c>
      <c r="AJ69">
        <v>1.84</v>
      </c>
      <c r="AK69">
        <v>1.72</v>
      </c>
      <c r="AL69">
        <v>1.46</v>
      </c>
      <c r="AM69">
        <v>14.48</v>
      </c>
      <c r="AN69">
        <v>1.59</v>
      </c>
      <c r="AO69">
        <v>2.44</v>
      </c>
      <c r="AP69">
        <v>4.7300000000000004</v>
      </c>
      <c r="AQ69">
        <v>6.38</v>
      </c>
      <c r="AR69">
        <v>2.0699999999999998</v>
      </c>
      <c r="AS69">
        <v>3.48</v>
      </c>
      <c r="AT69">
        <v>2.09</v>
      </c>
      <c r="AU69">
        <v>1.4</v>
      </c>
      <c r="AV69">
        <v>1.82</v>
      </c>
      <c r="AW69">
        <v>1.98</v>
      </c>
      <c r="AX69">
        <v>2.4700000000000002</v>
      </c>
      <c r="AY69">
        <v>0.67</v>
      </c>
      <c r="AZ69">
        <v>2.15</v>
      </c>
      <c r="BA69">
        <v>3.24</v>
      </c>
      <c r="BB69">
        <v>2.19</v>
      </c>
      <c r="BC69">
        <v>2.06</v>
      </c>
      <c r="BD69" t="s">
        <v>311</v>
      </c>
      <c r="BE69">
        <v>4747774</v>
      </c>
      <c r="BF69">
        <v>75279.429999999993</v>
      </c>
      <c r="BG69">
        <v>30168100</v>
      </c>
      <c r="BH69">
        <v>4541486</v>
      </c>
      <c r="BI69">
        <v>1181.2</v>
      </c>
      <c r="BJ69">
        <v>3171097</v>
      </c>
      <c r="BK69">
        <v>16796.439999999999</v>
      </c>
      <c r="BL69">
        <v>11403.72</v>
      </c>
      <c r="BM69">
        <v>20222400</v>
      </c>
      <c r="BN69">
        <v>2690783</v>
      </c>
      <c r="BO69">
        <v>300.01</v>
      </c>
      <c r="BP69">
        <v>146618.4</v>
      </c>
      <c r="BQ69">
        <v>3281.6</v>
      </c>
      <c r="BR69">
        <v>2332021</v>
      </c>
      <c r="BS69">
        <v>20314.68</v>
      </c>
      <c r="BT69">
        <v>507475</v>
      </c>
      <c r="BU69">
        <v>7053786</v>
      </c>
      <c r="BV69">
        <v>8481.4500000000007</v>
      </c>
      <c r="BW69">
        <v>613379.80000000005</v>
      </c>
      <c r="BX69">
        <v>742113.1</v>
      </c>
      <c r="BY69">
        <v>309278.90000000002</v>
      </c>
      <c r="BZ69">
        <v>2072.4</v>
      </c>
      <c r="CA69">
        <v>20215.14</v>
      </c>
      <c r="CB69">
        <v>204913.9</v>
      </c>
      <c r="CC69">
        <v>3527868</v>
      </c>
      <c r="CD69">
        <v>55795.89</v>
      </c>
      <c r="CE69">
        <v>1530603</v>
      </c>
      <c r="CF69">
        <v>104401.1</v>
      </c>
      <c r="CG69">
        <v>99056.9</v>
      </c>
      <c r="CH69">
        <v>1918397</v>
      </c>
      <c r="CI69">
        <v>785924.1</v>
      </c>
      <c r="CJ69">
        <v>734125.3</v>
      </c>
    </row>
    <row r="70" spans="1:88">
      <c r="A70" s="136" t="s">
        <v>184</v>
      </c>
      <c r="B70" t="s">
        <v>185</v>
      </c>
      <c r="D70" s="121">
        <v>44163</v>
      </c>
      <c r="E70" s="122">
        <v>0.54027777777777775</v>
      </c>
      <c r="F70">
        <v>3105</v>
      </c>
      <c r="G70" t="s">
        <v>174</v>
      </c>
      <c r="H70" t="s">
        <v>175</v>
      </c>
      <c r="I70">
        <v>512.5</v>
      </c>
      <c r="J70">
        <v>6169</v>
      </c>
      <c r="K70">
        <v>6337</v>
      </c>
      <c r="L70">
        <v>6366</v>
      </c>
      <c r="M70">
        <v>497.6</v>
      </c>
      <c r="N70">
        <v>507.5</v>
      </c>
      <c r="O70">
        <v>487.6</v>
      </c>
      <c r="P70">
        <v>3042</v>
      </c>
      <c r="Q70">
        <v>3149</v>
      </c>
      <c r="R70">
        <v>12300</v>
      </c>
      <c r="S70">
        <v>12770</v>
      </c>
      <c r="T70">
        <v>12360</v>
      </c>
      <c r="U70">
        <v>12260</v>
      </c>
      <c r="V70">
        <v>12630</v>
      </c>
      <c r="W70">
        <v>98.39</v>
      </c>
      <c r="X70">
        <v>102.4</v>
      </c>
      <c r="Y70">
        <v>103.9</v>
      </c>
      <c r="Z70">
        <v>510.8</v>
      </c>
      <c r="AA70">
        <v>499.4</v>
      </c>
      <c r="AB70">
        <v>49.7</v>
      </c>
      <c r="AC70">
        <v>101.2</v>
      </c>
      <c r="AD70">
        <v>102.7</v>
      </c>
      <c r="AE70">
        <v>103.7</v>
      </c>
      <c r="AF70" t="s">
        <v>309</v>
      </c>
      <c r="AG70">
        <v>0.97</v>
      </c>
      <c r="AH70">
        <v>0.81</v>
      </c>
      <c r="AI70">
        <v>0.66</v>
      </c>
      <c r="AJ70">
        <v>0.61</v>
      </c>
      <c r="AK70">
        <v>2.63</v>
      </c>
      <c r="AL70">
        <v>0.59</v>
      </c>
      <c r="AM70">
        <v>7.86</v>
      </c>
      <c r="AN70">
        <v>0.9</v>
      </c>
      <c r="AO70">
        <v>0.43</v>
      </c>
      <c r="AP70">
        <v>3.26</v>
      </c>
      <c r="AQ70">
        <v>4.6399999999999997</v>
      </c>
      <c r="AR70">
        <v>1.05</v>
      </c>
      <c r="AS70">
        <v>0.73</v>
      </c>
      <c r="AT70">
        <v>1.1100000000000001</v>
      </c>
      <c r="AU70">
        <v>0.49</v>
      </c>
      <c r="AV70">
        <v>0.64</v>
      </c>
      <c r="AW70">
        <v>0.68</v>
      </c>
      <c r="AX70">
        <v>0.91</v>
      </c>
      <c r="AY70">
        <v>0.55000000000000004</v>
      </c>
      <c r="AZ70">
        <v>1.17</v>
      </c>
      <c r="BA70">
        <v>1.07</v>
      </c>
      <c r="BB70">
        <v>0.49</v>
      </c>
      <c r="BC70">
        <v>0.92</v>
      </c>
      <c r="BD70" t="s">
        <v>311</v>
      </c>
      <c r="BE70">
        <v>24569540</v>
      </c>
      <c r="BF70">
        <v>377541.6</v>
      </c>
      <c r="BG70">
        <v>155264700</v>
      </c>
      <c r="BH70">
        <v>23048750</v>
      </c>
      <c r="BI70">
        <v>5839.13</v>
      </c>
      <c r="BJ70">
        <v>15796330</v>
      </c>
      <c r="BK70">
        <v>91845.3</v>
      </c>
      <c r="BL70">
        <v>55010.01</v>
      </c>
      <c r="BM70">
        <v>97391770</v>
      </c>
      <c r="BN70">
        <v>14144870</v>
      </c>
      <c r="BO70">
        <v>1386.79</v>
      </c>
      <c r="BP70">
        <v>748855.3</v>
      </c>
      <c r="BQ70">
        <v>16248.51</v>
      </c>
      <c r="BR70">
        <v>11661940</v>
      </c>
      <c r="BS70">
        <v>20505.650000000001</v>
      </c>
      <c r="BT70">
        <v>546470.40000000002</v>
      </c>
      <c r="BU70">
        <v>7280586</v>
      </c>
      <c r="BV70">
        <v>42685.95</v>
      </c>
      <c r="BW70">
        <v>3183622</v>
      </c>
      <c r="BX70">
        <v>3771855</v>
      </c>
      <c r="BY70">
        <v>1596187</v>
      </c>
      <c r="BZ70">
        <v>1971.64</v>
      </c>
      <c r="CA70">
        <v>21071.74</v>
      </c>
      <c r="CB70">
        <v>207161.1</v>
      </c>
      <c r="CC70">
        <v>17811690</v>
      </c>
      <c r="CD70">
        <v>289586.8</v>
      </c>
      <c r="CE70">
        <v>1535830</v>
      </c>
      <c r="CF70">
        <v>102258.6</v>
      </c>
      <c r="CG70">
        <v>509068.6</v>
      </c>
      <c r="CH70">
        <v>1966556</v>
      </c>
      <c r="CI70">
        <v>4060984</v>
      </c>
      <c r="CJ70">
        <v>3843812</v>
      </c>
    </row>
    <row r="71" spans="1:88">
      <c r="A71" s="136" t="s">
        <v>186</v>
      </c>
      <c r="B71" t="s">
        <v>187</v>
      </c>
      <c r="D71" s="121">
        <v>44163</v>
      </c>
      <c r="E71" s="122">
        <v>0.5444444444444444</v>
      </c>
      <c r="F71">
        <v>3106</v>
      </c>
      <c r="G71" t="s">
        <v>174</v>
      </c>
      <c r="H71" t="s">
        <v>175</v>
      </c>
      <c r="I71">
        <v>990.8</v>
      </c>
      <c r="J71">
        <v>12450</v>
      </c>
      <c r="K71">
        <v>12360</v>
      </c>
      <c r="L71">
        <v>12350</v>
      </c>
      <c r="M71">
        <v>998.3</v>
      </c>
      <c r="N71">
        <v>993</v>
      </c>
      <c r="O71">
        <v>991.9</v>
      </c>
      <c r="P71">
        <v>6249</v>
      </c>
      <c r="Q71">
        <v>6196</v>
      </c>
      <c r="R71">
        <v>24920</v>
      </c>
      <c r="S71">
        <v>24660</v>
      </c>
      <c r="T71">
        <v>24900</v>
      </c>
      <c r="U71">
        <v>24940</v>
      </c>
      <c r="V71">
        <v>24750</v>
      </c>
      <c r="W71">
        <v>200.4</v>
      </c>
      <c r="X71">
        <v>198.4</v>
      </c>
      <c r="Y71">
        <v>197.6</v>
      </c>
      <c r="Z71">
        <v>991.3</v>
      </c>
      <c r="AA71">
        <v>997.5</v>
      </c>
      <c r="AB71">
        <v>99.51</v>
      </c>
      <c r="AC71">
        <v>199</v>
      </c>
      <c r="AD71">
        <v>198.3</v>
      </c>
      <c r="AE71">
        <v>197.6</v>
      </c>
      <c r="AF71" t="s">
        <v>309</v>
      </c>
      <c r="AG71">
        <v>0.52</v>
      </c>
      <c r="AH71">
        <v>0.54</v>
      </c>
      <c r="AI71">
        <v>0.79</v>
      </c>
      <c r="AJ71">
        <v>0.63</v>
      </c>
      <c r="AK71">
        <v>2.16</v>
      </c>
      <c r="AL71">
        <v>0.82</v>
      </c>
      <c r="AM71">
        <v>7.31</v>
      </c>
      <c r="AN71">
        <v>0.1</v>
      </c>
      <c r="AO71">
        <v>0.87</v>
      </c>
      <c r="AP71">
        <v>3.13</v>
      </c>
      <c r="AQ71">
        <v>4.4400000000000004</v>
      </c>
      <c r="AR71">
        <v>0.2</v>
      </c>
      <c r="AS71">
        <v>0.09</v>
      </c>
      <c r="AT71">
        <v>0.82</v>
      </c>
      <c r="AU71">
        <v>0.46</v>
      </c>
      <c r="AV71">
        <v>0.45</v>
      </c>
      <c r="AW71">
        <v>0.46</v>
      </c>
      <c r="AX71">
        <v>2</v>
      </c>
      <c r="AY71">
        <v>0.38</v>
      </c>
      <c r="AZ71">
        <v>0.42</v>
      </c>
      <c r="BA71">
        <v>0.44</v>
      </c>
      <c r="BB71">
        <v>0.53</v>
      </c>
      <c r="BC71">
        <v>0.19</v>
      </c>
      <c r="BD71" t="s">
        <v>311</v>
      </c>
      <c r="BE71">
        <v>50351250</v>
      </c>
      <c r="BF71">
        <v>772571.8</v>
      </c>
      <c r="BG71">
        <v>321177800</v>
      </c>
      <c r="BH71">
        <v>47393800</v>
      </c>
      <c r="BI71">
        <v>11866.29</v>
      </c>
      <c r="BJ71">
        <v>32742030</v>
      </c>
      <c r="BK71">
        <v>190804.9</v>
      </c>
      <c r="BL71">
        <v>114370.5</v>
      </c>
      <c r="BM71">
        <v>201601600</v>
      </c>
      <c r="BN71">
        <v>29358530</v>
      </c>
      <c r="BO71">
        <v>2714.81</v>
      </c>
      <c r="BP71">
        <v>1598531</v>
      </c>
      <c r="BQ71">
        <v>33507.15</v>
      </c>
      <c r="BR71">
        <v>24219410</v>
      </c>
      <c r="BS71">
        <v>20791.22</v>
      </c>
      <c r="BT71">
        <v>559814.1</v>
      </c>
      <c r="BU71">
        <v>7718164</v>
      </c>
      <c r="BV71">
        <v>88147.13</v>
      </c>
      <c r="BW71">
        <v>6536729</v>
      </c>
      <c r="BX71">
        <v>7604161</v>
      </c>
      <c r="BY71">
        <v>3170552</v>
      </c>
      <c r="BZ71">
        <v>2017.57</v>
      </c>
      <c r="CA71">
        <v>20973.08</v>
      </c>
      <c r="CB71">
        <v>214870.2</v>
      </c>
      <c r="CC71">
        <v>36898910</v>
      </c>
      <c r="CD71">
        <v>601202.80000000005</v>
      </c>
      <c r="CE71">
        <v>1592526</v>
      </c>
      <c r="CF71">
        <v>100975.6</v>
      </c>
      <c r="CG71">
        <v>1037666</v>
      </c>
      <c r="CH71">
        <v>2030008</v>
      </c>
      <c r="CI71">
        <v>8090365</v>
      </c>
      <c r="CJ71">
        <v>7562227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J161"/>
  <sheetViews>
    <sheetView topLeftCell="A115" zoomScale="60" zoomScaleNormal="60" workbookViewId="0">
      <selection activeCell="L117" sqref="L117"/>
    </sheetView>
  </sheetViews>
  <sheetFormatPr defaultColWidth="8.8984375" defaultRowHeight="15.6"/>
  <cols>
    <col min="1" max="1" width="17.69921875" customWidth="1"/>
    <col min="2" max="2" width="19.5" customWidth="1"/>
    <col min="3" max="3" width="24.19921875" customWidth="1"/>
    <col min="4" max="4" width="11.3984375" bestFit="1" customWidth="1"/>
    <col min="5" max="6" width="9.09765625" bestFit="1" customWidth="1"/>
    <col min="7" max="7" width="21" customWidth="1"/>
    <col min="9" max="9" width="10.3984375" bestFit="1" customWidth="1"/>
    <col min="10" max="10" width="15.09765625" bestFit="1" customWidth="1"/>
    <col min="11" max="11" width="15.5" bestFit="1" customWidth="1"/>
    <col min="12" max="12" width="15.09765625" bestFit="1" customWidth="1"/>
    <col min="13" max="16" width="14.09765625" bestFit="1" customWidth="1"/>
    <col min="17" max="17" width="13.59765625" bestFit="1" customWidth="1"/>
    <col min="18" max="22" width="15.5" bestFit="1" customWidth="1"/>
    <col min="23" max="24" width="10.59765625" bestFit="1" customWidth="1"/>
    <col min="25" max="25" width="13.09765625" bestFit="1" customWidth="1"/>
    <col min="26" max="26" width="14.5" bestFit="1" customWidth="1"/>
    <col min="27" max="27" width="12.59765625" bestFit="1" customWidth="1"/>
    <col min="28" max="28" width="9.8984375" bestFit="1" customWidth="1"/>
    <col min="29" max="29" width="11.59765625" bestFit="1" customWidth="1"/>
    <col min="30" max="30" width="10.59765625" bestFit="1" customWidth="1"/>
    <col min="31" max="31" width="9.59765625" bestFit="1" customWidth="1"/>
    <col min="33" max="34" width="9.09765625" bestFit="1" customWidth="1"/>
    <col min="36" max="36" width="9.09765625" bestFit="1" customWidth="1"/>
    <col min="38" max="38" width="9.09765625" bestFit="1" customWidth="1"/>
    <col min="40" max="40" width="9.09765625" bestFit="1" customWidth="1"/>
    <col min="42" max="44" width="9.09765625" bestFit="1" customWidth="1"/>
    <col min="46" max="47" width="9.09765625" bestFit="1" customWidth="1"/>
    <col min="50" max="50" width="9.09765625" bestFit="1" customWidth="1"/>
    <col min="52" max="55" width="9.09765625" bestFit="1" customWidth="1"/>
    <col min="57" max="88" width="9.09765625" bestFit="1" customWidth="1"/>
    <col min="90" max="98" width="9.09765625" bestFit="1" customWidth="1"/>
  </cols>
  <sheetData>
    <row r="1" spans="1:88">
      <c r="A1" s="2" t="s">
        <v>534</v>
      </c>
    </row>
    <row r="2" spans="1:88" ht="16.2" thickBot="1">
      <c r="A2" t="s">
        <v>166</v>
      </c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  <c r="S2" t="s">
        <v>322</v>
      </c>
      <c r="T2" t="s">
        <v>323</v>
      </c>
      <c r="U2" t="s">
        <v>324</v>
      </c>
      <c r="V2" t="s">
        <v>325</v>
      </c>
      <c r="W2" s="162" t="s">
        <v>326</v>
      </c>
      <c r="X2" s="162" t="s">
        <v>327</v>
      </c>
      <c r="Y2" s="170" t="s">
        <v>328</v>
      </c>
      <c r="Z2" s="170" t="s">
        <v>329</v>
      </c>
      <c r="AA2" t="s">
        <v>330</v>
      </c>
      <c r="AB2" t="s">
        <v>331</v>
      </c>
      <c r="AC2" t="s">
        <v>332</v>
      </c>
      <c r="AD2" t="s">
        <v>333</v>
      </c>
      <c r="AE2" t="s">
        <v>334</v>
      </c>
      <c r="AF2" t="s">
        <v>535</v>
      </c>
      <c r="AG2" t="s">
        <v>536</v>
      </c>
      <c r="AH2" t="s">
        <v>537</v>
      </c>
      <c r="AI2" t="s">
        <v>538</v>
      </c>
      <c r="AJ2" t="s">
        <v>539</v>
      </c>
      <c r="AK2" t="s">
        <v>540</v>
      </c>
      <c r="AL2" t="s">
        <v>541</v>
      </c>
      <c r="AM2" t="s">
        <v>542</v>
      </c>
      <c r="AN2" t="s">
        <v>543</v>
      </c>
      <c r="AO2" t="s">
        <v>544</v>
      </c>
      <c r="AP2" t="s">
        <v>545</v>
      </c>
      <c r="AQ2" t="s">
        <v>546</v>
      </c>
      <c r="AR2" t="s">
        <v>547</v>
      </c>
      <c r="AS2" t="s">
        <v>548</v>
      </c>
      <c r="AT2" t="s">
        <v>549</v>
      </c>
      <c r="AU2" t="s">
        <v>550</v>
      </c>
      <c r="AV2" t="s">
        <v>551</v>
      </c>
      <c r="AW2" t="s">
        <v>552</v>
      </c>
      <c r="AX2" t="s">
        <v>553</v>
      </c>
      <c r="AY2" t="s">
        <v>554</v>
      </c>
      <c r="AZ2" t="s">
        <v>555</v>
      </c>
      <c r="BA2" t="s">
        <v>556</v>
      </c>
      <c r="BB2" t="s">
        <v>557</v>
      </c>
      <c r="BC2" t="s">
        <v>558</v>
      </c>
      <c r="BD2" t="s">
        <v>559</v>
      </c>
      <c r="BE2" t="s">
        <v>560</v>
      </c>
      <c r="BF2" t="s">
        <v>561</v>
      </c>
      <c r="BG2" t="s">
        <v>562</v>
      </c>
      <c r="BH2" t="s">
        <v>563</v>
      </c>
      <c r="BI2" t="s">
        <v>564</v>
      </c>
      <c r="BJ2" t="s">
        <v>565</v>
      </c>
      <c r="BK2" t="s">
        <v>566</v>
      </c>
      <c r="BL2" t="s">
        <v>567</v>
      </c>
      <c r="BM2" t="s">
        <v>568</v>
      </c>
      <c r="BN2" t="s">
        <v>569</v>
      </c>
      <c r="BO2" t="s">
        <v>570</v>
      </c>
      <c r="BP2" t="s">
        <v>571</v>
      </c>
      <c r="BQ2" t="s">
        <v>572</v>
      </c>
      <c r="BR2" t="s">
        <v>573</v>
      </c>
      <c r="BS2" s="123" t="s">
        <v>335</v>
      </c>
      <c r="BT2" s="123" t="s">
        <v>336</v>
      </c>
      <c r="BU2" s="123" t="s">
        <v>337</v>
      </c>
      <c r="BV2" t="s">
        <v>574</v>
      </c>
      <c r="BW2" t="s">
        <v>575</v>
      </c>
      <c r="BX2" t="s">
        <v>576</v>
      </c>
      <c r="BY2" t="s">
        <v>577</v>
      </c>
      <c r="BZ2" s="123" t="s">
        <v>338</v>
      </c>
      <c r="CA2" s="123" t="s">
        <v>339</v>
      </c>
      <c r="CB2" s="123" t="s">
        <v>340</v>
      </c>
      <c r="CC2" t="s">
        <v>578</v>
      </c>
      <c r="CD2" t="s">
        <v>579</v>
      </c>
      <c r="CE2" s="123" t="s">
        <v>341</v>
      </c>
      <c r="CF2" s="123" t="s">
        <v>342</v>
      </c>
      <c r="CG2" t="s">
        <v>580</v>
      </c>
      <c r="CH2" s="123" t="s">
        <v>343</v>
      </c>
      <c r="CI2" t="s">
        <v>581</v>
      </c>
      <c r="CJ2" t="s">
        <v>582</v>
      </c>
    </row>
    <row r="3" spans="1:88" ht="16.2" thickBot="1">
      <c r="A3" t="s">
        <v>176</v>
      </c>
      <c r="B3" t="s">
        <v>177</v>
      </c>
      <c r="D3">
        <v>44160</v>
      </c>
      <c r="E3">
        <v>0.63055555555555554</v>
      </c>
      <c r="F3">
        <v>1101</v>
      </c>
      <c r="G3" t="s">
        <v>174</v>
      </c>
      <c r="H3" t="s">
        <v>175</v>
      </c>
      <c r="I3" s="177">
        <v>0</v>
      </c>
      <c r="J3" s="184">
        <v>0</v>
      </c>
      <c r="K3" s="180">
        <v>0</v>
      </c>
      <c r="L3" s="180">
        <v>0</v>
      </c>
      <c r="M3" s="180">
        <v>0</v>
      </c>
      <c r="N3" s="180">
        <v>0</v>
      </c>
      <c r="O3" s="180">
        <v>0</v>
      </c>
      <c r="P3" s="180">
        <v>0</v>
      </c>
      <c r="Q3" s="180">
        <v>0</v>
      </c>
      <c r="R3" s="176">
        <v>0</v>
      </c>
      <c r="S3" s="176">
        <v>0</v>
      </c>
      <c r="T3" s="176">
        <v>0</v>
      </c>
      <c r="U3" s="176">
        <v>0</v>
      </c>
      <c r="V3" s="176">
        <v>0</v>
      </c>
      <c r="W3" s="182">
        <v>0</v>
      </c>
      <c r="X3" s="185">
        <v>0</v>
      </c>
      <c r="Y3" s="190">
        <v>0</v>
      </c>
      <c r="Z3" s="188">
        <v>0</v>
      </c>
      <c r="AA3" s="180">
        <v>0</v>
      </c>
      <c r="AB3" s="186">
        <v>0</v>
      </c>
      <c r="AC3" s="180">
        <v>0</v>
      </c>
      <c r="AD3" s="193">
        <v>0</v>
      </c>
      <c r="AE3" s="191">
        <v>0</v>
      </c>
      <c r="AF3" t="s">
        <v>309</v>
      </c>
      <c r="AG3" t="s">
        <v>310</v>
      </c>
      <c r="AH3" t="s">
        <v>310</v>
      </c>
      <c r="AI3" t="s">
        <v>310</v>
      </c>
      <c r="AJ3" t="s">
        <v>310</v>
      </c>
      <c r="AK3" t="s">
        <v>310</v>
      </c>
      <c r="AL3" t="s">
        <v>310</v>
      </c>
      <c r="AM3" t="s">
        <v>310</v>
      </c>
      <c r="AN3" t="s">
        <v>310</v>
      </c>
      <c r="AO3" t="s">
        <v>310</v>
      </c>
      <c r="AP3" t="s">
        <v>310</v>
      </c>
      <c r="AQ3" t="s">
        <v>310</v>
      </c>
      <c r="AR3" t="s">
        <v>310</v>
      </c>
      <c r="AS3" t="s">
        <v>310</v>
      </c>
      <c r="AT3" t="s">
        <v>310</v>
      </c>
      <c r="AU3" t="s">
        <v>310</v>
      </c>
      <c r="AV3" t="s">
        <v>310</v>
      </c>
      <c r="AW3" t="s">
        <v>310</v>
      </c>
      <c r="AX3" t="s">
        <v>310</v>
      </c>
      <c r="AY3" t="s">
        <v>310</v>
      </c>
      <c r="AZ3" t="s">
        <v>310</v>
      </c>
      <c r="BA3" t="s">
        <v>310</v>
      </c>
      <c r="BB3" t="s">
        <v>310</v>
      </c>
      <c r="BC3" t="s">
        <v>310</v>
      </c>
      <c r="BD3" t="s">
        <v>311</v>
      </c>
      <c r="BE3">
        <v>812.28</v>
      </c>
      <c r="BF3">
        <v>34.450000000000003</v>
      </c>
      <c r="BG3">
        <v>4268.53</v>
      </c>
      <c r="BH3">
        <v>1847.96</v>
      </c>
      <c r="BI3">
        <v>16.670000000000002</v>
      </c>
      <c r="BJ3">
        <v>15796.75</v>
      </c>
      <c r="BK3">
        <v>1501.41</v>
      </c>
      <c r="BL3">
        <v>757.83</v>
      </c>
      <c r="BM3">
        <v>2793458</v>
      </c>
      <c r="BN3">
        <v>7508.96</v>
      </c>
      <c r="BO3">
        <v>1.1100000000000001</v>
      </c>
      <c r="BP3">
        <v>325.57</v>
      </c>
      <c r="BQ3">
        <v>10</v>
      </c>
      <c r="BR3">
        <v>6205.98</v>
      </c>
      <c r="BS3">
        <v>37851.75</v>
      </c>
      <c r="BT3">
        <v>1095651</v>
      </c>
      <c r="BU3">
        <v>9297166</v>
      </c>
      <c r="BV3">
        <v>5.19</v>
      </c>
      <c r="BW3">
        <v>3279.31</v>
      </c>
      <c r="BX3">
        <v>3480.54</v>
      </c>
      <c r="BY3">
        <v>753.36</v>
      </c>
      <c r="BZ3">
        <v>3323.02</v>
      </c>
      <c r="CA3">
        <v>45041.84</v>
      </c>
      <c r="CB3">
        <v>278797.90000000002</v>
      </c>
      <c r="CC3">
        <v>644.48</v>
      </c>
      <c r="CD3">
        <v>533.35</v>
      </c>
      <c r="CE3">
        <v>1834184</v>
      </c>
      <c r="CF3">
        <v>124593.3</v>
      </c>
      <c r="CG3">
        <v>52.22</v>
      </c>
      <c r="CH3">
        <v>1987671</v>
      </c>
      <c r="CI3">
        <v>1786.82</v>
      </c>
      <c r="CJ3">
        <v>144.82</v>
      </c>
    </row>
    <row r="4" spans="1:88" ht="16.2" thickBot="1">
      <c r="A4" t="s">
        <v>178</v>
      </c>
      <c r="B4" t="s">
        <v>179</v>
      </c>
      <c r="D4">
        <v>44160</v>
      </c>
      <c r="E4">
        <v>0.63402777777777775</v>
      </c>
      <c r="F4">
        <v>3102</v>
      </c>
      <c r="G4" t="s">
        <v>174</v>
      </c>
      <c r="H4" t="s">
        <v>175</v>
      </c>
      <c r="I4" s="181">
        <v>1.0549999999999999</v>
      </c>
      <c r="J4" s="183">
        <v>14.11</v>
      </c>
      <c r="K4" s="181">
        <v>13.96</v>
      </c>
      <c r="L4" s="181">
        <v>14.06</v>
      </c>
      <c r="M4" s="181">
        <v>1.2230000000000001</v>
      </c>
      <c r="N4" s="181">
        <v>1.2390000000000001</v>
      </c>
      <c r="O4" s="181">
        <v>-6.9199999999999998E-2</v>
      </c>
      <c r="P4" s="182">
        <v>7.2919999999999998</v>
      </c>
      <c r="Q4" s="185">
        <v>6.6289999999999996</v>
      </c>
      <c r="R4" s="180">
        <v>29.71</v>
      </c>
      <c r="S4" s="180">
        <v>17.38</v>
      </c>
      <c r="T4" s="176">
        <v>30.27</v>
      </c>
      <c r="U4" s="180">
        <v>29.04</v>
      </c>
      <c r="V4" s="176">
        <v>30.31</v>
      </c>
      <c r="W4" s="181">
        <v>0.20580000000000001</v>
      </c>
      <c r="X4" s="186">
        <v>0.21099999999999999</v>
      </c>
      <c r="Y4" s="190">
        <v>0.22839999999999999</v>
      </c>
      <c r="Z4" s="188">
        <v>1.222</v>
      </c>
      <c r="AA4" s="182">
        <v>1.0329999999999999</v>
      </c>
      <c r="AB4" s="185">
        <v>9.2600000000000002E-2</v>
      </c>
      <c r="AC4" s="182">
        <v>0.22320000000000001</v>
      </c>
      <c r="AD4" s="192">
        <v>0.19520000000000001</v>
      </c>
      <c r="AE4" s="195">
        <v>0.20979999999999999</v>
      </c>
      <c r="AF4" t="s">
        <v>309</v>
      </c>
      <c r="AG4">
        <v>1.65</v>
      </c>
      <c r="AH4">
        <v>4.63</v>
      </c>
      <c r="AI4">
        <v>0.67</v>
      </c>
      <c r="AJ4">
        <v>1.77</v>
      </c>
      <c r="AK4">
        <v>77.98</v>
      </c>
      <c r="AL4">
        <v>1.1200000000000001</v>
      </c>
      <c r="AM4" t="s">
        <v>310</v>
      </c>
      <c r="AN4">
        <v>12.41</v>
      </c>
      <c r="AO4" t="s">
        <v>310</v>
      </c>
      <c r="AP4">
        <v>5.82</v>
      </c>
      <c r="AQ4">
        <v>58.63</v>
      </c>
      <c r="AR4">
        <v>2.2400000000000002</v>
      </c>
      <c r="AS4">
        <v>22.93</v>
      </c>
      <c r="AT4">
        <v>0.2</v>
      </c>
      <c r="AU4">
        <v>10.5</v>
      </c>
      <c r="AV4">
        <v>4.3600000000000003</v>
      </c>
      <c r="AW4">
        <v>0.2</v>
      </c>
      <c r="AX4">
        <v>2.02</v>
      </c>
      <c r="AY4">
        <v>1.9</v>
      </c>
      <c r="AZ4">
        <v>5.23</v>
      </c>
      <c r="BA4">
        <v>7.23</v>
      </c>
      <c r="BB4">
        <v>0.84</v>
      </c>
      <c r="BC4">
        <v>2.59</v>
      </c>
      <c r="BD4" t="s">
        <v>311</v>
      </c>
      <c r="BE4">
        <v>51484.3</v>
      </c>
      <c r="BF4">
        <v>1483.47</v>
      </c>
      <c r="BG4">
        <v>382874.4</v>
      </c>
      <c r="BH4">
        <v>58714.36</v>
      </c>
      <c r="BI4">
        <v>44.45</v>
      </c>
      <c r="BJ4">
        <v>59060.12</v>
      </c>
      <c r="BK4">
        <v>1459.03</v>
      </c>
      <c r="BL4">
        <v>1015.63</v>
      </c>
      <c r="BM4">
        <v>2958792</v>
      </c>
      <c r="BN4">
        <v>79698.77</v>
      </c>
      <c r="BO4">
        <v>4.4400000000000004</v>
      </c>
      <c r="BP4">
        <v>2460.3000000000002</v>
      </c>
      <c r="BQ4">
        <v>77.78</v>
      </c>
      <c r="BR4">
        <v>38897.29</v>
      </c>
      <c r="BS4">
        <v>37980.57</v>
      </c>
      <c r="BT4">
        <v>1091017</v>
      </c>
      <c r="BU4">
        <v>9035687</v>
      </c>
      <c r="BV4">
        <v>135.19</v>
      </c>
      <c r="BW4">
        <v>10785.58</v>
      </c>
      <c r="BX4">
        <v>13006.24</v>
      </c>
      <c r="BY4">
        <v>7007.72</v>
      </c>
      <c r="BZ4">
        <v>3318.2</v>
      </c>
      <c r="CA4">
        <v>45238.75</v>
      </c>
      <c r="CB4">
        <v>270468.3</v>
      </c>
      <c r="CC4">
        <v>43090.97</v>
      </c>
      <c r="CD4">
        <v>1065.98</v>
      </c>
      <c r="CE4">
        <v>1805881</v>
      </c>
      <c r="CF4">
        <v>122677.3</v>
      </c>
      <c r="CG4">
        <v>1287.8900000000001</v>
      </c>
      <c r="CH4">
        <v>1960424</v>
      </c>
      <c r="CI4">
        <v>8193.82</v>
      </c>
      <c r="CJ4">
        <v>6381.33</v>
      </c>
    </row>
    <row r="5" spans="1:88" ht="16.2" thickBot="1">
      <c r="A5" t="s">
        <v>180</v>
      </c>
      <c r="B5" t="s">
        <v>181</v>
      </c>
      <c r="D5">
        <v>44160</v>
      </c>
      <c r="E5">
        <v>0.6381944444444444</v>
      </c>
      <c r="F5">
        <v>3103</v>
      </c>
      <c r="G5" t="s">
        <v>174</v>
      </c>
      <c r="H5" t="s">
        <v>175</v>
      </c>
      <c r="I5" s="178">
        <v>10.51</v>
      </c>
      <c r="J5" s="183">
        <v>124.5</v>
      </c>
      <c r="K5" s="181">
        <v>133.1</v>
      </c>
      <c r="L5" s="181">
        <v>134.30000000000001</v>
      </c>
      <c r="M5" s="182">
        <v>10.9</v>
      </c>
      <c r="N5" s="182">
        <v>10.97</v>
      </c>
      <c r="O5" s="182">
        <v>8.9860000000000007</v>
      </c>
      <c r="P5" s="181">
        <v>62.53</v>
      </c>
      <c r="Q5" s="186">
        <v>63.34</v>
      </c>
      <c r="R5" s="181">
        <v>262.39999999999998</v>
      </c>
      <c r="S5" s="181">
        <v>301.10000000000002</v>
      </c>
      <c r="T5" s="187">
        <v>262.3</v>
      </c>
      <c r="U5" s="186">
        <v>282.89999999999998</v>
      </c>
      <c r="V5" s="187">
        <v>269.3</v>
      </c>
      <c r="W5" s="178">
        <v>2.06</v>
      </c>
      <c r="X5" s="179">
        <v>2.1040000000000001</v>
      </c>
      <c r="Y5" s="190">
        <v>2.2690000000000001</v>
      </c>
      <c r="Z5" s="188">
        <v>11.42</v>
      </c>
      <c r="AA5" s="181">
        <v>10.5</v>
      </c>
      <c r="AB5" s="179">
        <v>0.95630000000000004</v>
      </c>
      <c r="AC5" s="181">
        <v>2.069</v>
      </c>
      <c r="AD5" s="194">
        <v>2.0499999999999998</v>
      </c>
      <c r="AE5" s="176">
        <v>2.1070000000000002</v>
      </c>
      <c r="AF5" t="s">
        <v>309</v>
      </c>
      <c r="AG5">
        <v>1.1299999999999999</v>
      </c>
      <c r="AH5">
        <v>1.38</v>
      </c>
      <c r="AI5">
        <v>2.08</v>
      </c>
      <c r="AJ5">
        <v>2.16</v>
      </c>
      <c r="AK5">
        <v>5.46</v>
      </c>
      <c r="AL5">
        <v>2.16</v>
      </c>
      <c r="AM5">
        <v>20.04</v>
      </c>
      <c r="AN5">
        <v>1.87</v>
      </c>
      <c r="AO5">
        <v>16.78</v>
      </c>
      <c r="AP5">
        <v>4.62</v>
      </c>
      <c r="AQ5">
        <v>14.87</v>
      </c>
      <c r="AR5">
        <v>1.79</v>
      </c>
      <c r="AS5">
        <v>3.18</v>
      </c>
      <c r="AT5">
        <v>2.34</v>
      </c>
      <c r="AU5">
        <v>2.3199999999999998</v>
      </c>
      <c r="AV5">
        <v>3.6</v>
      </c>
      <c r="AW5">
        <v>2.62</v>
      </c>
      <c r="AX5">
        <v>2.5299999999999998</v>
      </c>
      <c r="AY5">
        <v>1.36</v>
      </c>
      <c r="AZ5">
        <v>2.2799999999999998</v>
      </c>
      <c r="BA5">
        <v>0.89</v>
      </c>
      <c r="BB5">
        <v>1.66</v>
      </c>
      <c r="BC5">
        <v>1.86</v>
      </c>
      <c r="BD5" t="s">
        <v>311</v>
      </c>
      <c r="BE5">
        <v>482641.8</v>
      </c>
      <c r="BF5">
        <v>13012.82</v>
      </c>
      <c r="BG5">
        <v>3451840</v>
      </c>
      <c r="BH5">
        <v>520670.3</v>
      </c>
      <c r="BI5">
        <v>267.79000000000002</v>
      </c>
      <c r="BJ5">
        <v>383776.6</v>
      </c>
      <c r="BK5">
        <v>5621.42</v>
      </c>
      <c r="BL5">
        <v>2995.97</v>
      </c>
      <c r="BM5">
        <v>4816917</v>
      </c>
      <c r="BN5">
        <v>626824.80000000005</v>
      </c>
      <c r="BO5">
        <v>60</v>
      </c>
      <c r="BP5">
        <v>18041.66</v>
      </c>
      <c r="BQ5">
        <v>681.15</v>
      </c>
      <c r="BR5">
        <v>284569.5</v>
      </c>
      <c r="BS5">
        <v>38566.230000000003</v>
      </c>
      <c r="BT5">
        <v>1059583</v>
      </c>
      <c r="BU5">
        <v>8630537</v>
      </c>
      <c r="BV5">
        <v>1326</v>
      </c>
      <c r="BW5">
        <v>75367.399999999994</v>
      </c>
      <c r="BX5">
        <v>94535.25</v>
      </c>
      <c r="BY5">
        <v>57418.23</v>
      </c>
      <c r="BZ5">
        <v>3383.4</v>
      </c>
      <c r="CA5">
        <v>43590.47</v>
      </c>
      <c r="CB5">
        <v>259829.7</v>
      </c>
      <c r="CC5">
        <v>415563.2</v>
      </c>
      <c r="CD5">
        <v>5943.54</v>
      </c>
      <c r="CE5">
        <v>1755947</v>
      </c>
      <c r="CF5">
        <v>118531.2</v>
      </c>
      <c r="CG5">
        <v>11194.94</v>
      </c>
      <c r="CH5">
        <v>1932483</v>
      </c>
      <c r="CI5">
        <v>68285.63</v>
      </c>
      <c r="CJ5">
        <v>61888.63</v>
      </c>
    </row>
    <row r="6" spans="1:88" ht="16.2" thickBot="1">
      <c r="A6" t="s">
        <v>182</v>
      </c>
      <c r="B6" t="s">
        <v>183</v>
      </c>
      <c r="D6">
        <v>44160</v>
      </c>
      <c r="E6">
        <v>0.64166666666666672</v>
      </c>
      <c r="F6">
        <v>3104</v>
      </c>
      <c r="G6" t="s">
        <v>174</v>
      </c>
      <c r="H6" t="s">
        <v>175</v>
      </c>
      <c r="I6" s="176">
        <v>101.4</v>
      </c>
      <c r="J6" s="182">
        <v>1247</v>
      </c>
      <c r="K6" s="182">
        <v>1274</v>
      </c>
      <c r="L6" s="182">
        <v>1283</v>
      </c>
      <c r="M6" s="181">
        <v>102.4</v>
      </c>
      <c r="N6" s="181">
        <v>104.1</v>
      </c>
      <c r="O6" s="181">
        <v>95.29</v>
      </c>
      <c r="P6" s="178">
        <v>627.9</v>
      </c>
      <c r="Q6" s="179">
        <v>639.6</v>
      </c>
      <c r="R6" s="182">
        <v>2520</v>
      </c>
      <c r="S6" s="182">
        <v>2737</v>
      </c>
      <c r="T6" s="185">
        <v>2545</v>
      </c>
      <c r="U6" s="185">
        <v>2519</v>
      </c>
      <c r="V6" s="182">
        <v>2625</v>
      </c>
      <c r="W6" s="176">
        <v>20.37</v>
      </c>
      <c r="X6" s="176">
        <v>20.81</v>
      </c>
      <c r="Y6" s="191">
        <v>21.55</v>
      </c>
      <c r="Z6" s="189">
        <v>110.5</v>
      </c>
      <c r="AA6" s="178">
        <v>102</v>
      </c>
      <c r="AB6" s="176">
        <v>9.5749999999999993</v>
      </c>
      <c r="AC6" s="178">
        <v>19.899999999999999</v>
      </c>
      <c r="AD6" s="176">
        <v>20.48</v>
      </c>
      <c r="AE6" s="176">
        <v>20.46</v>
      </c>
      <c r="AF6" t="s">
        <v>309</v>
      </c>
      <c r="AG6">
        <v>0.88</v>
      </c>
      <c r="AH6">
        <v>1.4</v>
      </c>
      <c r="AI6">
        <v>0.83</v>
      </c>
      <c r="AJ6">
        <v>0.32</v>
      </c>
      <c r="AK6">
        <v>2.46</v>
      </c>
      <c r="AL6">
        <v>0.05</v>
      </c>
      <c r="AM6">
        <v>8.48</v>
      </c>
      <c r="AN6">
        <v>3.69</v>
      </c>
      <c r="AO6">
        <v>1.25</v>
      </c>
      <c r="AP6">
        <v>3.31</v>
      </c>
      <c r="AQ6">
        <v>1.53</v>
      </c>
      <c r="AR6">
        <v>0.23</v>
      </c>
      <c r="AS6">
        <v>3.56</v>
      </c>
      <c r="AT6">
        <v>0.24</v>
      </c>
      <c r="AU6">
        <v>1.47</v>
      </c>
      <c r="AV6">
        <v>0.16</v>
      </c>
      <c r="AW6">
        <v>0.35</v>
      </c>
      <c r="AX6">
        <v>2.4900000000000002</v>
      </c>
      <c r="AY6">
        <v>0.64</v>
      </c>
      <c r="AZ6">
        <v>0.56999999999999995</v>
      </c>
      <c r="BA6">
        <v>0.63</v>
      </c>
      <c r="BB6">
        <v>0.54</v>
      </c>
      <c r="BC6">
        <v>0.44</v>
      </c>
      <c r="BD6" t="s">
        <v>311</v>
      </c>
      <c r="BE6">
        <v>4740046</v>
      </c>
      <c r="BF6">
        <v>130099.8</v>
      </c>
      <c r="BG6">
        <v>33647380</v>
      </c>
      <c r="BH6">
        <v>5056677</v>
      </c>
      <c r="BI6">
        <v>2374.7199999999998</v>
      </c>
      <c r="BJ6">
        <v>3583948</v>
      </c>
      <c r="BK6">
        <v>45077.66</v>
      </c>
      <c r="BL6">
        <v>23117.81</v>
      </c>
      <c r="BM6">
        <v>25578000</v>
      </c>
      <c r="BN6">
        <v>5931717</v>
      </c>
      <c r="BO6">
        <v>536.70000000000005</v>
      </c>
      <c r="BP6">
        <v>175670.7</v>
      </c>
      <c r="BQ6">
        <v>5990.35</v>
      </c>
      <c r="BR6">
        <v>2774529</v>
      </c>
      <c r="BS6">
        <v>38591.449999999997</v>
      </c>
      <c r="BT6">
        <v>1057189</v>
      </c>
      <c r="BU6">
        <v>8790134</v>
      </c>
      <c r="BV6">
        <v>13069.7</v>
      </c>
      <c r="BW6">
        <v>732096.8</v>
      </c>
      <c r="BX6">
        <v>886801.3</v>
      </c>
      <c r="BY6">
        <v>548294.30000000005</v>
      </c>
      <c r="BZ6">
        <v>3307.83</v>
      </c>
      <c r="CA6">
        <v>43370.66</v>
      </c>
      <c r="CB6">
        <v>260977.3</v>
      </c>
      <c r="CC6">
        <v>4047445</v>
      </c>
      <c r="CD6">
        <v>55413.58</v>
      </c>
      <c r="CE6">
        <v>1771427</v>
      </c>
      <c r="CF6">
        <v>117711.9</v>
      </c>
      <c r="CG6">
        <v>108190.1</v>
      </c>
      <c r="CH6">
        <v>1968264</v>
      </c>
      <c r="CI6">
        <v>679188.9</v>
      </c>
      <c r="CJ6">
        <v>610792.30000000005</v>
      </c>
    </row>
    <row r="7" spans="1:88" ht="16.2" thickBot="1">
      <c r="A7" t="s">
        <v>184</v>
      </c>
      <c r="B7" t="s">
        <v>185</v>
      </c>
      <c r="D7">
        <v>44160</v>
      </c>
      <c r="E7">
        <v>0.64583333333333337</v>
      </c>
      <c r="F7">
        <v>3105</v>
      </c>
      <c r="G7" t="s">
        <v>174</v>
      </c>
      <c r="H7" t="s">
        <v>175</v>
      </c>
      <c r="I7" s="176">
        <v>509.1</v>
      </c>
      <c r="J7" s="181">
        <v>6232</v>
      </c>
      <c r="K7" s="181">
        <v>6348</v>
      </c>
      <c r="L7" s="181">
        <v>6334</v>
      </c>
      <c r="M7" s="181">
        <v>504.9</v>
      </c>
      <c r="N7" s="181">
        <v>504.8</v>
      </c>
      <c r="O7" s="181">
        <v>495.7</v>
      </c>
      <c r="P7" s="176">
        <v>3114</v>
      </c>
      <c r="Q7" s="176">
        <v>3148</v>
      </c>
      <c r="R7" s="181">
        <v>12460</v>
      </c>
      <c r="S7" s="178">
        <v>12290</v>
      </c>
      <c r="T7" s="179">
        <v>12540</v>
      </c>
      <c r="U7" s="179">
        <v>12520</v>
      </c>
      <c r="V7" s="181">
        <v>12630</v>
      </c>
      <c r="W7" s="176">
        <v>100.5</v>
      </c>
      <c r="X7" s="176">
        <v>101.8</v>
      </c>
      <c r="Y7" s="190">
        <v>102.6</v>
      </c>
      <c r="Z7" s="190">
        <v>516.5</v>
      </c>
      <c r="AA7" s="176">
        <v>496.3</v>
      </c>
      <c r="AB7" s="176">
        <v>49.53</v>
      </c>
      <c r="AC7" s="176">
        <v>100.5</v>
      </c>
      <c r="AD7" s="176">
        <v>103.5</v>
      </c>
      <c r="AE7" s="176">
        <v>103.7</v>
      </c>
      <c r="AF7" t="s">
        <v>309</v>
      </c>
      <c r="AG7">
        <v>0.57999999999999996</v>
      </c>
      <c r="AH7">
        <v>1.0900000000000001</v>
      </c>
      <c r="AI7">
        <v>0.21</v>
      </c>
      <c r="AJ7">
        <v>0.6</v>
      </c>
      <c r="AK7">
        <v>1.93</v>
      </c>
      <c r="AL7">
        <v>0.34</v>
      </c>
      <c r="AM7">
        <v>4.24</v>
      </c>
      <c r="AN7">
        <v>1.1599999999999999</v>
      </c>
      <c r="AO7">
        <v>0.24</v>
      </c>
      <c r="AP7">
        <v>1.97</v>
      </c>
      <c r="AQ7">
        <v>6.06</v>
      </c>
      <c r="AR7">
        <v>0.68</v>
      </c>
      <c r="AS7">
        <v>0.9</v>
      </c>
      <c r="AT7">
        <v>0.45</v>
      </c>
      <c r="AU7">
        <v>1.35</v>
      </c>
      <c r="AV7">
        <v>0.13</v>
      </c>
      <c r="AW7">
        <v>0.7</v>
      </c>
      <c r="AX7">
        <v>1.68</v>
      </c>
      <c r="AY7">
        <v>7.0000000000000007E-2</v>
      </c>
      <c r="AZ7">
        <v>0.16</v>
      </c>
      <c r="BA7">
        <v>0.67</v>
      </c>
      <c r="BB7">
        <v>1.56</v>
      </c>
      <c r="BC7">
        <v>1.72</v>
      </c>
      <c r="BD7" t="s">
        <v>311</v>
      </c>
      <c r="BE7">
        <v>25311650</v>
      </c>
      <c r="BF7">
        <v>680151.2</v>
      </c>
      <c r="BG7">
        <v>178316800</v>
      </c>
      <c r="BH7">
        <v>26547360</v>
      </c>
      <c r="BI7">
        <v>12175.45</v>
      </c>
      <c r="BJ7">
        <v>18443040</v>
      </c>
      <c r="BK7">
        <v>253590.2</v>
      </c>
      <c r="BL7">
        <v>116745.3</v>
      </c>
      <c r="BM7">
        <v>122941800</v>
      </c>
      <c r="BN7">
        <v>32640830</v>
      </c>
      <c r="BO7">
        <v>2515.87</v>
      </c>
      <c r="BP7">
        <v>919670.7</v>
      </c>
      <c r="BQ7">
        <v>31086.26</v>
      </c>
      <c r="BR7">
        <v>14186680</v>
      </c>
      <c r="BS7">
        <v>40365.07</v>
      </c>
      <c r="BT7">
        <v>1180339</v>
      </c>
      <c r="BU7">
        <v>9353863</v>
      </c>
      <c r="BV7">
        <v>67455.929999999993</v>
      </c>
      <c r="BW7">
        <v>3798509</v>
      </c>
      <c r="BX7">
        <v>4479693</v>
      </c>
      <c r="BY7">
        <v>2863204</v>
      </c>
      <c r="BZ7">
        <v>3413.04</v>
      </c>
      <c r="CA7">
        <v>46288.44</v>
      </c>
      <c r="CB7">
        <v>269784.90000000002</v>
      </c>
      <c r="CC7">
        <v>20363450</v>
      </c>
      <c r="CD7">
        <v>284394.09999999998</v>
      </c>
      <c r="CE7">
        <v>1770792</v>
      </c>
      <c r="CF7">
        <v>115288.6</v>
      </c>
      <c r="CG7">
        <v>546064.6</v>
      </c>
      <c r="CH7">
        <v>1959169</v>
      </c>
      <c r="CI7">
        <v>3409598</v>
      </c>
      <c r="CJ7">
        <v>3082448</v>
      </c>
    </row>
    <row r="8" spans="1:88" ht="16.2" thickBot="1">
      <c r="A8" t="s">
        <v>186</v>
      </c>
      <c r="B8" t="s">
        <v>187</v>
      </c>
      <c r="D8">
        <v>44160</v>
      </c>
      <c r="E8">
        <v>0.64930555555555558</v>
      </c>
      <c r="F8">
        <v>3106</v>
      </c>
      <c r="G8" t="s">
        <v>174</v>
      </c>
      <c r="H8" t="s">
        <v>175</v>
      </c>
      <c r="I8" s="176">
        <v>992.5</v>
      </c>
      <c r="J8" s="178">
        <v>12420</v>
      </c>
      <c r="K8" s="178">
        <v>12360</v>
      </c>
      <c r="L8" s="178">
        <v>12360</v>
      </c>
      <c r="M8" s="178">
        <v>994.5</v>
      </c>
      <c r="N8" s="178">
        <v>994.4</v>
      </c>
      <c r="O8" s="178">
        <v>987.6</v>
      </c>
      <c r="P8" s="176">
        <v>6214</v>
      </c>
      <c r="Q8" s="176">
        <v>6196</v>
      </c>
      <c r="R8" s="178">
        <v>24840</v>
      </c>
      <c r="S8" s="176">
        <v>24910</v>
      </c>
      <c r="T8" s="176">
        <v>24800</v>
      </c>
      <c r="U8" s="176">
        <v>24820</v>
      </c>
      <c r="V8" s="178">
        <v>24750</v>
      </c>
      <c r="W8" s="176">
        <v>199.3</v>
      </c>
      <c r="X8" s="176">
        <v>198.6</v>
      </c>
      <c r="Y8" s="190">
        <v>198.1</v>
      </c>
      <c r="Z8" s="190">
        <v>988.1</v>
      </c>
      <c r="AA8" s="176">
        <v>998.8</v>
      </c>
      <c r="AB8" s="176">
        <v>99.6</v>
      </c>
      <c r="AC8" s="176">
        <v>199.3</v>
      </c>
      <c r="AD8" s="176">
        <v>197.9</v>
      </c>
      <c r="AE8" s="176">
        <v>197.6</v>
      </c>
      <c r="AF8" t="s">
        <v>309</v>
      </c>
      <c r="AG8">
        <v>0.54</v>
      </c>
      <c r="AH8">
        <v>1.1299999999999999</v>
      </c>
      <c r="AI8">
        <v>0.44</v>
      </c>
      <c r="AJ8">
        <v>0.61</v>
      </c>
      <c r="AK8">
        <v>1.84</v>
      </c>
      <c r="AL8">
        <v>0.56999999999999995</v>
      </c>
      <c r="AM8">
        <v>3.89</v>
      </c>
      <c r="AN8">
        <v>1.02</v>
      </c>
      <c r="AO8">
        <v>0.57999999999999996</v>
      </c>
      <c r="AP8">
        <v>1.5</v>
      </c>
      <c r="AQ8">
        <v>4.07</v>
      </c>
      <c r="AR8">
        <v>0.61</v>
      </c>
      <c r="AS8">
        <v>0.74</v>
      </c>
      <c r="AT8">
        <v>0.15</v>
      </c>
      <c r="AU8">
        <v>0.41</v>
      </c>
      <c r="AV8">
        <v>0.52</v>
      </c>
      <c r="AW8">
        <v>0.44</v>
      </c>
      <c r="AX8">
        <v>1.9</v>
      </c>
      <c r="AY8">
        <v>0.38</v>
      </c>
      <c r="AZ8">
        <v>0.44</v>
      </c>
      <c r="BA8">
        <v>0.51</v>
      </c>
      <c r="BB8">
        <v>1.06</v>
      </c>
      <c r="BC8">
        <v>0.94</v>
      </c>
      <c r="BD8" t="s">
        <v>311</v>
      </c>
      <c r="BE8">
        <v>51711530</v>
      </c>
      <c r="BF8">
        <v>1375584</v>
      </c>
      <c r="BG8">
        <v>363791100</v>
      </c>
      <c r="BH8">
        <v>54302140</v>
      </c>
      <c r="BI8">
        <v>24323.040000000001</v>
      </c>
      <c r="BJ8">
        <v>38048610</v>
      </c>
      <c r="BK8">
        <v>511279.1</v>
      </c>
      <c r="BL8">
        <v>235612.2</v>
      </c>
      <c r="BM8">
        <v>250746300</v>
      </c>
      <c r="BN8">
        <v>66060960</v>
      </c>
      <c r="BO8">
        <v>5176.67</v>
      </c>
      <c r="BP8">
        <v>1906076</v>
      </c>
      <c r="BQ8">
        <v>62548.59</v>
      </c>
      <c r="BR8">
        <v>29118170</v>
      </c>
      <c r="BS8">
        <v>40969.4</v>
      </c>
      <c r="BT8">
        <v>1198658</v>
      </c>
      <c r="BU8">
        <v>9801551</v>
      </c>
      <c r="BV8">
        <v>135701.9</v>
      </c>
      <c r="BW8">
        <v>7761006</v>
      </c>
      <c r="BX8">
        <v>9062322</v>
      </c>
      <c r="BY8">
        <v>5561113</v>
      </c>
      <c r="BZ8">
        <v>3424.15</v>
      </c>
      <c r="CA8">
        <v>45770.1</v>
      </c>
      <c r="CB8">
        <v>275628.59999999998</v>
      </c>
      <c r="CC8">
        <v>41868350</v>
      </c>
      <c r="CD8">
        <v>591785.1</v>
      </c>
      <c r="CE8">
        <v>1834234</v>
      </c>
      <c r="CF8">
        <v>114533.2</v>
      </c>
      <c r="CG8">
        <v>1121459</v>
      </c>
      <c r="CH8">
        <v>2036518</v>
      </c>
      <c r="CI8">
        <v>6776676</v>
      </c>
      <c r="CJ8">
        <v>6102534</v>
      </c>
    </row>
    <row r="10" spans="1:88" s="162" customFormat="1">
      <c r="H10" s="171" t="s">
        <v>583</v>
      </c>
      <c r="I10" s="172">
        <v>0.99980000000000002</v>
      </c>
      <c r="J10" s="172">
        <v>0.99990000000000001</v>
      </c>
      <c r="K10" s="172">
        <v>0.99970000000000003</v>
      </c>
      <c r="L10" s="172">
        <v>0.99980000000000002</v>
      </c>
      <c r="M10" s="172">
        <v>0.99990000000000001</v>
      </c>
      <c r="N10" s="172">
        <v>0.99980000000000002</v>
      </c>
      <c r="O10" s="172">
        <v>0.99990000000000001</v>
      </c>
      <c r="P10" s="172">
        <v>0.99990000000000001</v>
      </c>
      <c r="Q10" s="172">
        <v>0.99980000000000002</v>
      </c>
      <c r="R10" s="172">
        <v>0.99990000000000001</v>
      </c>
      <c r="S10" s="172">
        <v>0.99990000000000001</v>
      </c>
      <c r="T10" s="172">
        <v>0.99990000000000001</v>
      </c>
      <c r="U10" s="172">
        <v>0.99990000000000001</v>
      </c>
      <c r="V10" s="172">
        <v>0.99980000000000002</v>
      </c>
      <c r="W10" s="172">
        <v>0.99990000000000001</v>
      </c>
      <c r="X10" s="172">
        <v>0.99980000000000002</v>
      </c>
      <c r="Y10" s="172">
        <v>0.99960000000000004</v>
      </c>
      <c r="Z10" s="172">
        <v>0.99950000000000006</v>
      </c>
      <c r="AA10" s="172">
        <v>1</v>
      </c>
      <c r="AB10" s="172">
        <v>1</v>
      </c>
      <c r="AC10" s="172">
        <v>0.99990000000000001</v>
      </c>
      <c r="AD10" s="172">
        <v>0.99950000000000006</v>
      </c>
      <c r="AE10" s="172">
        <v>0.99939999999999996</v>
      </c>
    </row>
    <row r="11" spans="1:88" ht="14.25" customHeight="1"/>
    <row r="12" spans="1:88" ht="14.25" customHeight="1">
      <c r="A12" s="2" t="s">
        <v>584</v>
      </c>
    </row>
    <row r="13" spans="1:88" ht="14.25" customHeight="1">
      <c r="A13" t="s">
        <v>166</v>
      </c>
      <c r="B13" t="s">
        <v>167</v>
      </c>
      <c r="C13" t="s">
        <v>168</v>
      </c>
      <c r="D13" t="s">
        <v>169</v>
      </c>
      <c r="E13" t="s">
        <v>170</v>
      </c>
      <c r="F13" t="s">
        <v>171</v>
      </c>
      <c r="G13" t="s">
        <v>172</v>
      </c>
      <c r="H13" t="s">
        <v>173</v>
      </c>
      <c r="I13" t="s">
        <v>312</v>
      </c>
      <c r="J13" t="s">
        <v>313</v>
      </c>
      <c r="K13" t="s">
        <v>314</v>
      </c>
      <c r="L13" t="s">
        <v>315</v>
      </c>
      <c r="M13" t="s">
        <v>316</v>
      </c>
      <c r="N13" t="s">
        <v>317</v>
      </c>
      <c r="O13" t="s">
        <v>318</v>
      </c>
      <c r="P13" t="s">
        <v>319</v>
      </c>
      <c r="Q13" t="s">
        <v>320</v>
      </c>
      <c r="R13" t="s">
        <v>321</v>
      </c>
      <c r="S13" t="s">
        <v>322</v>
      </c>
      <c r="T13" t="s">
        <v>323</v>
      </c>
      <c r="U13" t="s">
        <v>324</v>
      </c>
      <c r="V13" t="s">
        <v>325</v>
      </c>
      <c r="W13" t="s">
        <v>326</v>
      </c>
      <c r="X13" t="s">
        <v>327</v>
      </c>
      <c r="Y13" t="s">
        <v>328</v>
      </c>
      <c r="Z13" t="s">
        <v>329</v>
      </c>
      <c r="AA13" t="s">
        <v>330</v>
      </c>
      <c r="AB13" t="s">
        <v>331</v>
      </c>
      <c r="AC13" t="s">
        <v>332</v>
      </c>
      <c r="AD13" t="s">
        <v>333</v>
      </c>
      <c r="AE13" t="s">
        <v>334</v>
      </c>
      <c r="AF13" t="s">
        <v>535</v>
      </c>
      <c r="AG13" t="s">
        <v>536</v>
      </c>
      <c r="AH13" t="s">
        <v>537</v>
      </c>
      <c r="AI13" t="s">
        <v>538</v>
      </c>
      <c r="AJ13" t="s">
        <v>539</v>
      </c>
      <c r="AK13" t="s">
        <v>540</v>
      </c>
      <c r="AL13" t="s">
        <v>541</v>
      </c>
      <c r="AM13" t="s">
        <v>542</v>
      </c>
      <c r="AN13" t="s">
        <v>543</v>
      </c>
      <c r="AO13" t="s">
        <v>544</v>
      </c>
      <c r="AP13" t="s">
        <v>545</v>
      </c>
      <c r="AQ13" t="s">
        <v>546</v>
      </c>
      <c r="AR13" t="s">
        <v>547</v>
      </c>
      <c r="AS13" t="s">
        <v>548</v>
      </c>
      <c r="AT13" t="s">
        <v>549</v>
      </c>
      <c r="AU13" t="s">
        <v>550</v>
      </c>
      <c r="AV13" t="s">
        <v>551</v>
      </c>
      <c r="AW13" t="s">
        <v>552</v>
      </c>
      <c r="AX13" t="s">
        <v>553</v>
      </c>
      <c r="AY13" t="s">
        <v>554</v>
      </c>
      <c r="AZ13" t="s">
        <v>555</v>
      </c>
      <c r="BA13" t="s">
        <v>556</v>
      </c>
      <c r="BB13" t="s">
        <v>557</v>
      </c>
      <c r="BC13" t="s">
        <v>558</v>
      </c>
      <c r="BD13" t="s">
        <v>559</v>
      </c>
      <c r="BE13" t="s">
        <v>560</v>
      </c>
      <c r="BF13" t="s">
        <v>561</v>
      </c>
      <c r="BG13" t="s">
        <v>562</v>
      </c>
      <c r="BH13" t="s">
        <v>563</v>
      </c>
      <c r="BI13" t="s">
        <v>564</v>
      </c>
      <c r="BJ13" t="s">
        <v>565</v>
      </c>
      <c r="BK13" t="s">
        <v>566</v>
      </c>
      <c r="BL13" t="s">
        <v>567</v>
      </c>
      <c r="BM13" t="s">
        <v>568</v>
      </c>
      <c r="BN13" t="s">
        <v>569</v>
      </c>
      <c r="BO13" t="s">
        <v>570</v>
      </c>
      <c r="BP13" t="s">
        <v>571</v>
      </c>
      <c r="BQ13" t="s">
        <v>572</v>
      </c>
      <c r="BR13" t="s">
        <v>573</v>
      </c>
      <c r="BS13" s="123" t="s">
        <v>335</v>
      </c>
      <c r="BT13" s="123" t="s">
        <v>336</v>
      </c>
      <c r="BU13" s="123" t="s">
        <v>337</v>
      </c>
      <c r="BV13" t="s">
        <v>574</v>
      </c>
      <c r="BW13" t="s">
        <v>575</v>
      </c>
      <c r="BX13" t="s">
        <v>576</v>
      </c>
      <c r="BY13" t="s">
        <v>577</v>
      </c>
      <c r="BZ13" s="123" t="s">
        <v>338</v>
      </c>
      <c r="CA13" s="123" t="s">
        <v>339</v>
      </c>
      <c r="CB13" s="123" t="s">
        <v>340</v>
      </c>
      <c r="CC13" t="s">
        <v>578</v>
      </c>
      <c r="CD13" t="s">
        <v>579</v>
      </c>
      <c r="CE13" s="123" t="s">
        <v>341</v>
      </c>
      <c r="CF13" s="123" t="s">
        <v>342</v>
      </c>
      <c r="CG13" t="s">
        <v>580</v>
      </c>
      <c r="CH13" s="123" t="s">
        <v>343</v>
      </c>
      <c r="CI13" t="s">
        <v>581</v>
      </c>
      <c r="CJ13" t="s">
        <v>582</v>
      </c>
    </row>
    <row r="14" spans="1:88" ht="14.25" customHeight="1">
      <c r="A14" t="s">
        <v>236</v>
      </c>
      <c r="B14" t="s">
        <v>237</v>
      </c>
      <c r="D14">
        <v>44160</v>
      </c>
      <c r="E14">
        <v>0.73958333333333337</v>
      </c>
      <c r="F14">
        <v>1101</v>
      </c>
      <c r="G14" t="s">
        <v>174</v>
      </c>
      <c r="H14" t="s">
        <v>175</v>
      </c>
      <c r="I14">
        <v>6.4999999999999997E-3</v>
      </c>
      <c r="J14">
        <v>0.6532</v>
      </c>
      <c r="K14">
        <v>0.47199999999999998</v>
      </c>
      <c r="L14">
        <v>0.53190000000000004</v>
      </c>
      <c r="M14">
        <v>0.63570000000000004</v>
      </c>
      <c r="N14">
        <v>0.11219999999999999</v>
      </c>
      <c r="O14">
        <v>0.42059999999999997</v>
      </c>
      <c r="P14">
        <v>5.9050000000000002</v>
      </c>
      <c r="Q14">
        <v>6.1260000000000003</v>
      </c>
      <c r="R14">
        <v>1.3620000000000001</v>
      </c>
      <c r="S14">
        <v>-0.124</v>
      </c>
      <c r="T14">
        <v>0.59519999999999995</v>
      </c>
      <c r="U14">
        <v>-0.94740000000000002</v>
      </c>
      <c r="V14">
        <v>1.373</v>
      </c>
      <c r="W14">
        <v>2.9999999999999997E-4</v>
      </c>
      <c r="X14">
        <v>-9.7999999999999997E-3</v>
      </c>
      <c r="Y14">
        <v>-5.9999999999999995E-4</v>
      </c>
      <c r="Z14">
        <v>6.4799999999999996E-2</v>
      </c>
      <c r="AA14">
        <v>9.5999999999999992E-3</v>
      </c>
      <c r="AB14">
        <v>2.1299999999999999E-2</v>
      </c>
      <c r="AC14">
        <v>1.1999999999999999E-3</v>
      </c>
      <c r="AD14">
        <v>-1.8E-3</v>
      </c>
      <c r="AE14">
        <v>1E-3</v>
      </c>
      <c r="AF14" t="s">
        <v>309</v>
      </c>
      <c r="AG14">
        <v>12.31</v>
      </c>
      <c r="AH14">
        <v>27.05</v>
      </c>
      <c r="AI14">
        <v>4.51</v>
      </c>
      <c r="AJ14">
        <v>3.23</v>
      </c>
      <c r="AK14">
        <v>42.32</v>
      </c>
      <c r="AL14">
        <v>22.12</v>
      </c>
      <c r="AM14" t="s">
        <v>310</v>
      </c>
      <c r="AN14">
        <v>38.44</v>
      </c>
      <c r="AO14" t="s">
        <v>310</v>
      </c>
      <c r="AP14">
        <v>25.18</v>
      </c>
      <c r="AQ14" t="s">
        <v>310</v>
      </c>
      <c r="AR14">
        <v>44.84</v>
      </c>
      <c r="AS14" t="s">
        <v>310</v>
      </c>
      <c r="AT14">
        <v>14.44</v>
      </c>
      <c r="AU14" t="s">
        <v>310</v>
      </c>
      <c r="AV14">
        <v>41.74</v>
      </c>
      <c r="AW14" t="s">
        <v>310</v>
      </c>
      <c r="AX14">
        <v>17.079999999999998</v>
      </c>
      <c r="AY14">
        <v>16.559999999999999</v>
      </c>
      <c r="AZ14">
        <v>13.2</v>
      </c>
      <c r="BA14" t="s">
        <v>310</v>
      </c>
      <c r="BB14" t="s">
        <v>310</v>
      </c>
      <c r="BC14">
        <v>50.82</v>
      </c>
      <c r="BD14" t="s">
        <v>311</v>
      </c>
      <c r="BE14">
        <v>1136.75</v>
      </c>
      <c r="BF14">
        <v>102.23</v>
      </c>
      <c r="BG14">
        <v>17502.04</v>
      </c>
      <c r="BH14">
        <v>4076.25</v>
      </c>
      <c r="BI14">
        <v>31.11</v>
      </c>
      <c r="BJ14">
        <v>19932.97</v>
      </c>
      <c r="BK14">
        <v>1814.05</v>
      </c>
      <c r="BL14">
        <v>975.62</v>
      </c>
      <c r="BM14">
        <v>3037118</v>
      </c>
      <c r="BN14">
        <v>11165.98</v>
      </c>
      <c r="BO14">
        <v>1.1100000000000001</v>
      </c>
      <c r="BP14">
        <v>370.02</v>
      </c>
      <c r="BQ14">
        <v>7.78</v>
      </c>
      <c r="BR14">
        <v>7761.23</v>
      </c>
      <c r="BS14">
        <v>38591.040000000001</v>
      </c>
      <c r="BT14">
        <v>1122974</v>
      </c>
      <c r="BU14">
        <v>9325662</v>
      </c>
      <c r="BV14">
        <v>5.19</v>
      </c>
      <c r="BW14">
        <v>2926.25</v>
      </c>
      <c r="BX14">
        <v>3462.76</v>
      </c>
      <c r="BY14">
        <v>1101.9100000000001</v>
      </c>
      <c r="BZ14">
        <v>3386.01</v>
      </c>
      <c r="CA14">
        <v>45923.82</v>
      </c>
      <c r="CB14">
        <v>274951.8</v>
      </c>
      <c r="CC14">
        <v>1036.75</v>
      </c>
      <c r="CD14">
        <v>641.87</v>
      </c>
      <c r="CE14">
        <v>1784926</v>
      </c>
      <c r="CF14">
        <v>122437.2</v>
      </c>
      <c r="CG14">
        <v>57.78</v>
      </c>
      <c r="CH14">
        <v>1906696</v>
      </c>
      <c r="CI14">
        <v>1655.68</v>
      </c>
      <c r="CJ14">
        <v>169.26</v>
      </c>
    </row>
    <row r="15" spans="1:88" ht="14.25" customHeight="1">
      <c r="A15" t="s">
        <v>239</v>
      </c>
      <c r="B15" t="s">
        <v>237</v>
      </c>
      <c r="D15">
        <v>44160</v>
      </c>
      <c r="E15">
        <v>0.74722222222222223</v>
      </c>
      <c r="F15">
        <v>1101</v>
      </c>
      <c r="G15" t="s">
        <v>174</v>
      </c>
      <c r="H15" t="s">
        <v>175</v>
      </c>
      <c r="I15">
        <v>6.3E-3</v>
      </c>
      <c r="J15">
        <v>0.2447</v>
      </c>
      <c r="K15">
        <v>0.20449999999999999</v>
      </c>
      <c r="L15">
        <v>0.22739999999999999</v>
      </c>
      <c r="M15">
        <v>0.10929999999999999</v>
      </c>
      <c r="N15">
        <v>0.1206</v>
      </c>
      <c r="O15">
        <v>-0.62029999999999996</v>
      </c>
      <c r="P15">
        <v>3.7309999999999999</v>
      </c>
      <c r="Q15">
        <v>3.181</v>
      </c>
      <c r="R15">
        <v>1.647</v>
      </c>
      <c r="S15">
        <v>4.7629999999999999</v>
      </c>
      <c r="T15">
        <v>1.2190000000000001</v>
      </c>
      <c r="U15">
        <v>4.4400000000000002E-2</v>
      </c>
      <c r="V15">
        <v>0.67820000000000003</v>
      </c>
      <c r="W15">
        <v>-1.8E-3</v>
      </c>
      <c r="X15">
        <v>-1.4E-2</v>
      </c>
      <c r="Y15">
        <v>-1.6000000000000001E-3</v>
      </c>
      <c r="Z15">
        <v>5.0099999999999999E-2</v>
      </c>
      <c r="AA15">
        <v>1.2E-2</v>
      </c>
      <c r="AB15">
        <v>0.29920000000000002</v>
      </c>
      <c r="AC15">
        <v>7.0000000000000001E-3</v>
      </c>
      <c r="AD15">
        <v>-1.8E-3</v>
      </c>
      <c r="AE15">
        <v>1E-3</v>
      </c>
      <c r="AF15" t="s">
        <v>309</v>
      </c>
      <c r="AG15">
        <v>4.0599999999999996</v>
      </c>
      <c r="AH15">
        <v>25.84</v>
      </c>
      <c r="AI15">
        <v>35.82</v>
      </c>
      <c r="AJ15">
        <v>38.81</v>
      </c>
      <c r="AK15" t="s">
        <v>310</v>
      </c>
      <c r="AL15">
        <v>31.06</v>
      </c>
      <c r="AM15">
        <v>62.5</v>
      </c>
      <c r="AN15">
        <v>45</v>
      </c>
      <c r="AO15" t="s">
        <v>310</v>
      </c>
      <c r="AP15">
        <v>14.64</v>
      </c>
      <c r="AQ15" t="s">
        <v>310</v>
      </c>
      <c r="AR15">
        <v>24.65</v>
      </c>
      <c r="AS15" t="s">
        <v>310</v>
      </c>
      <c r="AT15">
        <v>47.89</v>
      </c>
      <c r="AU15">
        <v>88.62</v>
      </c>
      <c r="AV15">
        <v>50.03</v>
      </c>
      <c r="AW15">
        <v>44.39</v>
      </c>
      <c r="AX15">
        <v>19.190000000000001</v>
      </c>
      <c r="AY15">
        <v>48.28</v>
      </c>
      <c r="AZ15">
        <v>6.05</v>
      </c>
      <c r="BA15">
        <v>30.89</v>
      </c>
      <c r="BB15">
        <v>85.63</v>
      </c>
      <c r="BC15">
        <v>42.07</v>
      </c>
      <c r="BD15" t="s">
        <v>311</v>
      </c>
      <c r="BE15">
        <v>1103.4100000000001</v>
      </c>
      <c r="BF15">
        <v>65.56</v>
      </c>
      <c r="BG15">
        <v>9810.5499999999993</v>
      </c>
      <c r="BH15">
        <v>2747.03</v>
      </c>
      <c r="BI15">
        <v>21.11</v>
      </c>
      <c r="BJ15">
        <v>19815.150000000001</v>
      </c>
      <c r="BK15">
        <v>1221.29</v>
      </c>
      <c r="BL15">
        <v>978.96</v>
      </c>
      <c r="BM15">
        <v>2864246</v>
      </c>
      <c r="BN15">
        <v>11638.51</v>
      </c>
      <c r="BO15">
        <v>2.2200000000000002</v>
      </c>
      <c r="BP15">
        <v>406.69</v>
      </c>
      <c r="BQ15">
        <v>11.11</v>
      </c>
      <c r="BR15">
        <v>6837.42</v>
      </c>
      <c r="BS15">
        <v>41735.58</v>
      </c>
      <c r="BT15">
        <v>1111064</v>
      </c>
      <c r="BU15">
        <v>9127268</v>
      </c>
      <c r="BV15">
        <v>4.4400000000000004</v>
      </c>
      <c r="BW15">
        <v>2713.25</v>
      </c>
      <c r="BX15">
        <v>3347.17</v>
      </c>
      <c r="BY15">
        <v>1025.98</v>
      </c>
      <c r="BZ15">
        <v>3687.55</v>
      </c>
      <c r="CA15">
        <v>45754.31</v>
      </c>
      <c r="CB15">
        <v>272185.2</v>
      </c>
      <c r="CC15">
        <v>1125.6400000000001</v>
      </c>
      <c r="CD15">
        <v>2245.39</v>
      </c>
      <c r="CE15">
        <v>1783408</v>
      </c>
      <c r="CF15">
        <v>121651</v>
      </c>
      <c r="CG15">
        <v>88.89</v>
      </c>
      <c r="CH15">
        <v>1906346</v>
      </c>
      <c r="CI15">
        <v>1654.2</v>
      </c>
      <c r="CJ15">
        <v>168.52</v>
      </c>
    </row>
    <row r="16" spans="1:88" ht="14.25" customHeight="1">
      <c r="A16" t="s">
        <v>260</v>
      </c>
      <c r="B16" t="s">
        <v>237</v>
      </c>
      <c r="D16">
        <v>44160</v>
      </c>
      <c r="E16">
        <v>0.78888888888888886</v>
      </c>
      <c r="F16">
        <v>1101</v>
      </c>
      <c r="G16" t="s">
        <v>174</v>
      </c>
      <c r="H16" t="s">
        <v>175</v>
      </c>
      <c r="I16">
        <v>7.4999999999999997E-3</v>
      </c>
      <c r="J16">
        <v>9.5699999999999993E-2</v>
      </c>
      <c r="K16">
        <v>0.24099999999999999</v>
      </c>
      <c r="L16">
        <v>0.26229999999999998</v>
      </c>
      <c r="M16">
        <v>0.14799999999999999</v>
      </c>
      <c r="N16">
        <v>0.2009</v>
      </c>
      <c r="O16">
        <v>-0.77259999999999995</v>
      </c>
      <c r="P16">
        <v>1.55</v>
      </c>
      <c r="Q16">
        <v>11.86</v>
      </c>
      <c r="R16">
        <v>0.91249999999999998</v>
      </c>
      <c r="S16">
        <v>-5.7469999999999999</v>
      </c>
      <c r="T16">
        <v>1.4419999999999999</v>
      </c>
      <c r="U16">
        <v>2.0499999999999998</v>
      </c>
      <c r="V16">
        <v>1.399</v>
      </c>
      <c r="W16">
        <v>-3.8E-3</v>
      </c>
      <c r="X16">
        <v>-1.47E-2</v>
      </c>
      <c r="Y16">
        <v>6.6E-3</v>
      </c>
      <c r="Z16">
        <v>3.6299999999999999E-2</v>
      </c>
      <c r="AA16">
        <v>1.3599999999999999E-2</v>
      </c>
      <c r="AB16">
        <v>-1.5699999999999999E-2</v>
      </c>
      <c r="AC16">
        <v>1.8E-3</v>
      </c>
      <c r="AD16">
        <v>-2.0000000000000001E-4</v>
      </c>
      <c r="AE16">
        <v>1.5E-3</v>
      </c>
      <c r="AF16" t="s">
        <v>309</v>
      </c>
      <c r="AG16">
        <v>49.12</v>
      </c>
      <c r="AH16" t="s">
        <v>310</v>
      </c>
      <c r="AI16">
        <v>78.09</v>
      </c>
      <c r="AJ16">
        <v>79.64</v>
      </c>
      <c r="AK16" t="s">
        <v>310</v>
      </c>
      <c r="AL16">
        <v>42.46</v>
      </c>
      <c r="AM16">
        <v>45.15</v>
      </c>
      <c r="AN16">
        <v>21.43</v>
      </c>
      <c r="AO16">
        <v>62.55</v>
      </c>
      <c r="AP16">
        <v>33.5</v>
      </c>
      <c r="AQ16">
        <v>0</v>
      </c>
      <c r="AR16" t="s">
        <v>310</v>
      </c>
      <c r="AS16">
        <v>39.19</v>
      </c>
      <c r="AT16" t="s">
        <v>310</v>
      </c>
      <c r="AU16">
        <v>93.23</v>
      </c>
      <c r="AV16">
        <v>51.28</v>
      </c>
      <c r="AW16" t="s">
        <v>310</v>
      </c>
      <c r="AX16">
        <v>13.2</v>
      </c>
      <c r="AY16">
        <v>22.25</v>
      </c>
      <c r="AZ16">
        <v>80.8</v>
      </c>
      <c r="BA16" t="s">
        <v>310</v>
      </c>
      <c r="BB16">
        <v>70.650000000000006</v>
      </c>
      <c r="BC16">
        <v>29.52</v>
      </c>
      <c r="BD16" t="s">
        <v>311</v>
      </c>
      <c r="BE16">
        <v>967.84</v>
      </c>
      <c r="BF16">
        <v>46.67</v>
      </c>
      <c r="BG16">
        <v>8665.3700000000008</v>
      </c>
      <c r="BH16">
        <v>2363.61</v>
      </c>
      <c r="BI16">
        <v>21.11</v>
      </c>
      <c r="BJ16">
        <v>18874.91</v>
      </c>
      <c r="BK16">
        <v>1077.8699999999999</v>
      </c>
      <c r="BL16">
        <v>856.72</v>
      </c>
      <c r="BM16">
        <v>2672958</v>
      </c>
      <c r="BN16">
        <v>9273.44</v>
      </c>
      <c r="BO16">
        <v>0</v>
      </c>
      <c r="BP16">
        <v>347.79</v>
      </c>
      <c r="BQ16">
        <v>15.56</v>
      </c>
      <c r="BR16">
        <v>6297.17</v>
      </c>
      <c r="BS16">
        <v>39945.82</v>
      </c>
      <c r="BT16">
        <v>1037954</v>
      </c>
      <c r="BU16">
        <v>7709018</v>
      </c>
      <c r="BV16">
        <v>2.96</v>
      </c>
      <c r="BW16">
        <v>2247.2399999999998</v>
      </c>
      <c r="BX16">
        <v>3061.55</v>
      </c>
      <c r="BY16">
        <v>890.04</v>
      </c>
      <c r="BZ16">
        <v>3605.68</v>
      </c>
      <c r="CA16">
        <v>43691.47</v>
      </c>
      <c r="CB16">
        <v>229025.2</v>
      </c>
      <c r="CC16">
        <v>991.18</v>
      </c>
      <c r="CD16">
        <v>361.12</v>
      </c>
      <c r="CE16">
        <v>1532852</v>
      </c>
      <c r="CF16">
        <v>103806.9</v>
      </c>
      <c r="CG16">
        <v>53.34</v>
      </c>
      <c r="CH16">
        <v>1658942</v>
      </c>
      <c r="CI16">
        <v>1485.29</v>
      </c>
      <c r="CJ16">
        <v>159.26</v>
      </c>
    </row>
    <row r="17" spans="1:88" ht="14.25" customHeight="1">
      <c r="A17" t="s">
        <v>262</v>
      </c>
      <c r="B17" t="s">
        <v>237</v>
      </c>
      <c r="D17">
        <v>44160</v>
      </c>
      <c r="E17">
        <v>0.79583333333333339</v>
      </c>
      <c r="F17">
        <v>1101</v>
      </c>
      <c r="G17" t="s">
        <v>174</v>
      </c>
      <c r="H17" t="s">
        <v>175</v>
      </c>
      <c r="I17">
        <v>6.4999999999999997E-3</v>
      </c>
      <c r="J17">
        <v>0.1144</v>
      </c>
      <c r="K17">
        <v>0.1573</v>
      </c>
      <c r="L17">
        <v>0.16</v>
      </c>
      <c r="M17">
        <v>0.56279999999999997</v>
      </c>
      <c r="N17">
        <v>0.1608</v>
      </c>
      <c r="O17">
        <v>-0.81910000000000005</v>
      </c>
      <c r="P17">
        <v>0.94320000000000004</v>
      </c>
      <c r="Q17">
        <v>2.8849999999999998</v>
      </c>
      <c r="R17">
        <v>0.71679999999999999</v>
      </c>
      <c r="S17">
        <v>-0.33250000000000002</v>
      </c>
      <c r="T17">
        <v>0.81620000000000004</v>
      </c>
      <c r="U17">
        <v>0.67810000000000004</v>
      </c>
      <c r="V17">
        <v>0.65980000000000005</v>
      </c>
      <c r="W17">
        <v>-2.0999999999999999E-3</v>
      </c>
      <c r="X17">
        <v>-1.06E-2</v>
      </c>
      <c r="Y17">
        <v>-9.4000000000000004E-3</v>
      </c>
      <c r="Z17">
        <v>3.9600000000000003E-2</v>
      </c>
      <c r="AA17">
        <v>1.3100000000000001E-2</v>
      </c>
      <c r="AB17">
        <v>0.22170000000000001</v>
      </c>
      <c r="AC17">
        <v>2.5999999999999999E-3</v>
      </c>
      <c r="AD17">
        <v>1.1900000000000001E-2</v>
      </c>
      <c r="AE17">
        <v>1.1999999999999999E-3</v>
      </c>
      <c r="AF17" t="s">
        <v>309</v>
      </c>
      <c r="AG17">
        <v>20.92</v>
      </c>
      <c r="AH17">
        <v>78.290000000000006</v>
      </c>
      <c r="AI17">
        <v>4.34</v>
      </c>
      <c r="AJ17">
        <v>11.83</v>
      </c>
      <c r="AK17">
        <v>37.69</v>
      </c>
      <c r="AL17">
        <v>12.27</v>
      </c>
      <c r="AM17">
        <v>38.880000000000003</v>
      </c>
      <c r="AN17" t="s">
        <v>310</v>
      </c>
      <c r="AO17" t="s">
        <v>310</v>
      </c>
      <c r="AP17">
        <v>49.92</v>
      </c>
      <c r="AQ17" t="s">
        <v>310</v>
      </c>
      <c r="AR17">
        <v>14.68</v>
      </c>
      <c r="AS17" t="s">
        <v>310</v>
      </c>
      <c r="AT17">
        <v>21.54</v>
      </c>
      <c r="AU17" t="s">
        <v>310</v>
      </c>
      <c r="AV17">
        <v>62.34</v>
      </c>
      <c r="AW17">
        <v>41.94</v>
      </c>
      <c r="AX17">
        <v>14.99</v>
      </c>
      <c r="AY17">
        <v>17.190000000000001</v>
      </c>
      <c r="AZ17">
        <v>8.74</v>
      </c>
      <c r="BA17">
        <v>71.16</v>
      </c>
      <c r="BB17">
        <v>19.55</v>
      </c>
      <c r="BC17">
        <v>26.22</v>
      </c>
      <c r="BD17" t="s">
        <v>311</v>
      </c>
      <c r="BE17">
        <v>1046.74</v>
      </c>
      <c r="BF17">
        <v>48.89</v>
      </c>
      <c r="BG17">
        <v>7997.99</v>
      </c>
      <c r="BH17">
        <v>2322.4899999999998</v>
      </c>
      <c r="BI17">
        <v>31.11</v>
      </c>
      <c r="BJ17">
        <v>19979.740000000002</v>
      </c>
      <c r="BK17">
        <v>1054.54</v>
      </c>
      <c r="BL17">
        <v>836.72</v>
      </c>
      <c r="BM17">
        <v>2684325</v>
      </c>
      <c r="BN17">
        <v>8914.2800000000007</v>
      </c>
      <c r="BO17">
        <v>1.1100000000000001</v>
      </c>
      <c r="BP17">
        <v>355.57</v>
      </c>
      <c r="BQ17">
        <v>12.22</v>
      </c>
      <c r="BR17">
        <v>6411.65</v>
      </c>
      <c r="BS17">
        <v>40067.29</v>
      </c>
      <c r="BT17">
        <v>1048790</v>
      </c>
      <c r="BU17">
        <v>8586169</v>
      </c>
      <c r="BV17">
        <v>4.07</v>
      </c>
      <c r="BW17">
        <v>2668.8</v>
      </c>
      <c r="BX17">
        <v>2837.04</v>
      </c>
      <c r="BY17">
        <v>916.71</v>
      </c>
      <c r="BZ17">
        <v>3611.24</v>
      </c>
      <c r="CA17">
        <v>44121.97</v>
      </c>
      <c r="CB17">
        <v>257408.3</v>
      </c>
      <c r="CC17">
        <v>1107.8599999999999</v>
      </c>
      <c r="CD17">
        <v>1721.24</v>
      </c>
      <c r="CE17">
        <v>1706753</v>
      </c>
      <c r="CF17">
        <v>116186.7</v>
      </c>
      <c r="CG17">
        <v>62.22</v>
      </c>
      <c r="CH17">
        <v>1853933</v>
      </c>
      <c r="CI17">
        <v>2036.11</v>
      </c>
      <c r="CJ17">
        <v>169.63</v>
      </c>
    </row>
    <row r="18" spans="1:88" ht="14.25" customHeight="1">
      <c r="A18" t="s">
        <v>283</v>
      </c>
      <c r="B18" t="s">
        <v>237</v>
      </c>
      <c r="D18">
        <v>44160</v>
      </c>
      <c r="E18">
        <v>0.83750000000000002</v>
      </c>
      <c r="F18">
        <v>1101</v>
      </c>
      <c r="G18" t="s">
        <v>174</v>
      </c>
      <c r="H18" t="s">
        <v>175</v>
      </c>
      <c r="I18">
        <v>3.8E-3</v>
      </c>
      <c r="J18">
        <v>0.15629999999999999</v>
      </c>
      <c r="K18">
        <v>0.2361</v>
      </c>
      <c r="L18">
        <v>0.2737</v>
      </c>
      <c r="M18">
        <v>0.40450000000000003</v>
      </c>
      <c r="N18">
        <v>0.2009</v>
      </c>
      <c r="O18">
        <v>-0.92879999999999996</v>
      </c>
      <c r="P18">
        <v>1.7769999999999999</v>
      </c>
      <c r="Q18">
        <v>5.9109999999999996</v>
      </c>
      <c r="R18">
        <v>0.95379999999999998</v>
      </c>
      <c r="S18">
        <v>-5.7469999999999999</v>
      </c>
      <c r="T18">
        <v>1.5880000000000001</v>
      </c>
      <c r="U18">
        <v>-1.393</v>
      </c>
      <c r="V18">
        <v>1.0980000000000001</v>
      </c>
      <c r="W18">
        <v>-4.1000000000000003E-3</v>
      </c>
      <c r="X18">
        <v>-1.78E-2</v>
      </c>
      <c r="Y18">
        <v>-3.3999999999999998E-3</v>
      </c>
      <c r="Z18">
        <v>5.8299999999999998E-2</v>
      </c>
      <c r="AA18">
        <v>1.2999999999999999E-2</v>
      </c>
      <c r="AB18">
        <v>-3.8199999999999998E-2</v>
      </c>
      <c r="AC18">
        <v>2.8999999999999998E-3</v>
      </c>
      <c r="AD18">
        <v>2.0000000000000001E-4</v>
      </c>
      <c r="AE18">
        <v>1.5E-3</v>
      </c>
      <c r="AF18" t="s">
        <v>309</v>
      </c>
      <c r="AG18">
        <v>26.72</v>
      </c>
      <c r="AH18" t="s">
        <v>310</v>
      </c>
      <c r="AI18">
        <v>5.54</v>
      </c>
      <c r="AJ18">
        <v>11.45</v>
      </c>
      <c r="AK18">
        <v>55.35</v>
      </c>
      <c r="AL18">
        <v>1.7</v>
      </c>
      <c r="AM18">
        <v>34.869999999999997</v>
      </c>
      <c r="AN18">
        <v>61.06</v>
      </c>
      <c r="AO18" t="s">
        <v>310</v>
      </c>
      <c r="AP18">
        <v>28.16</v>
      </c>
      <c r="AQ18">
        <v>0</v>
      </c>
      <c r="AR18">
        <v>6.71</v>
      </c>
      <c r="AS18" t="s">
        <v>310</v>
      </c>
      <c r="AT18">
        <v>22.97</v>
      </c>
      <c r="AU18">
        <v>24.49</v>
      </c>
      <c r="AV18">
        <v>26.85</v>
      </c>
      <c r="AW18">
        <v>5.34</v>
      </c>
      <c r="AX18">
        <v>9.73</v>
      </c>
      <c r="AY18">
        <v>15.43</v>
      </c>
      <c r="AZ18">
        <v>8.73</v>
      </c>
      <c r="BA18">
        <v>33.94</v>
      </c>
      <c r="BB18" t="s">
        <v>310</v>
      </c>
      <c r="BC18">
        <v>37.93</v>
      </c>
      <c r="BD18" t="s">
        <v>311</v>
      </c>
      <c r="BE18">
        <v>834.5</v>
      </c>
      <c r="BF18">
        <v>50</v>
      </c>
      <c r="BG18">
        <v>9081.98</v>
      </c>
      <c r="BH18">
        <v>2499.1999999999998</v>
      </c>
      <c r="BI18">
        <v>25.56</v>
      </c>
      <c r="BJ18">
        <v>19306.53</v>
      </c>
      <c r="BK18">
        <v>938.96</v>
      </c>
      <c r="BL18">
        <v>811.16</v>
      </c>
      <c r="BM18">
        <v>2527376</v>
      </c>
      <c r="BN18">
        <v>8846.4699999999993</v>
      </c>
      <c r="BO18">
        <v>0</v>
      </c>
      <c r="BP18">
        <v>368.91</v>
      </c>
      <c r="BQ18">
        <v>6.67</v>
      </c>
      <c r="BR18">
        <v>6214.89</v>
      </c>
      <c r="BS18">
        <v>37458.18</v>
      </c>
      <c r="BT18">
        <v>983349.6</v>
      </c>
      <c r="BU18">
        <v>7774510</v>
      </c>
      <c r="BV18">
        <v>2.59</v>
      </c>
      <c r="BW18">
        <v>2193.5300000000002</v>
      </c>
      <c r="BX18">
        <v>2788.15</v>
      </c>
      <c r="BY18">
        <v>940.78</v>
      </c>
      <c r="BZ18">
        <v>3476.02</v>
      </c>
      <c r="CA18">
        <v>41469.839999999997</v>
      </c>
      <c r="CB18">
        <v>234541.1</v>
      </c>
      <c r="CC18">
        <v>1005.63</v>
      </c>
      <c r="CD18">
        <v>263.33999999999997</v>
      </c>
      <c r="CE18">
        <v>1578149</v>
      </c>
      <c r="CF18">
        <v>106869</v>
      </c>
      <c r="CG18">
        <v>58.89</v>
      </c>
      <c r="CH18">
        <v>1720453</v>
      </c>
      <c r="CI18">
        <v>1553.08</v>
      </c>
      <c r="CJ18">
        <v>165.19</v>
      </c>
    </row>
    <row r="19" spans="1:88" ht="14.25" customHeight="1">
      <c r="A19" t="s">
        <v>285</v>
      </c>
      <c r="B19" t="s">
        <v>237</v>
      </c>
      <c r="D19">
        <v>44160</v>
      </c>
      <c r="E19">
        <v>0.84513888888888899</v>
      </c>
      <c r="F19">
        <v>1101</v>
      </c>
      <c r="G19" t="s">
        <v>174</v>
      </c>
      <c r="H19" t="s">
        <v>175</v>
      </c>
      <c r="I19">
        <v>6.1000000000000004E-3</v>
      </c>
      <c r="J19">
        <v>0.65529999999999999</v>
      </c>
      <c r="K19">
        <v>0.3049</v>
      </c>
      <c r="L19">
        <v>0.33360000000000001</v>
      </c>
      <c r="M19">
        <v>0.2185</v>
      </c>
      <c r="N19">
        <v>0.28599999999999998</v>
      </c>
      <c r="O19">
        <v>-0.79749999999999999</v>
      </c>
      <c r="P19">
        <v>1.9</v>
      </c>
      <c r="Q19">
        <v>4.5869999999999997</v>
      </c>
      <c r="R19">
        <v>1.575</v>
      </c>
      <c r="S19">
        <v>-5.7469999999999999</v>
      </c>
      <c r="T19">
        <v>1.2270000000000001</v>
      </c>
      <c r="U19">
        <v>2.222</v>
      </c>
      <c r="V19">
        <v>1.472</v>
      </c>
      <c r="W19">
        <v>-4.1999999999999997E-3</v>
      </c>
      <c r="X19">
        <v>-8.3999999999999995E-3</v>
      </c>
      <c r="Y19">
        <v>-6.7000000000000002E-3</v>
      </c>
      <c r="Z19">
        <v>6.6600000000000006E-2</v>
      </c>
      <c r="AA19">
        <v>2.12E-2</v>
      </c>
      <c r="AB19">
        <v>0.2339</v>
      </c>
      <c r="AC19">
        <v>1.4200000000000001E-2</v>
      </c>
      <c r="AD19">
        <v>2.9999999999999997E-4</v>
      </c>
      <c r="AE19">
        <v>1.1000000000000001E-3</v>
      </c>
      <c r="AF19" t="s">
        <v>309</v>
      </c>
      <c r="AG19">
        <v>13.97</v>
      </c>
      <c r="AH19">
        <v>45.9</v>
      </c>
      <c r="AI19">
        <v>3.97</v>
      </c>
      <c r="AJ19">
        <v>1.91</v>
      </c>
      <c r="AK19">
        <v>34.299999999999997</v>
      </c>
      <c r="AL19">
        <v>7.17</v>
      </c>
      <c r="AM19">
        <v>43.46</v>
      </c>
      <c r="AN19">
        <v>41.2</v>
      </c>
      <c r="AO19" t="s">
        <v>310</v>
      </c>
      <c r="AP19">
        <v>21.51</v>
      </c>
      <c r="AQ19">
        <v>0</v>
      </c>
      <c r="AR19">
        <v>48.48</v>
      </c>
      <c r="AS19">
        <v>96.08</v>
      </c>
      <c r="AT19">
        <v>5.53</v>
      </c>
      <c r="AU19">
        <v>63.37</v>
      </c>
      <c r="AV19">
        <v>77.08</v>
      </c>
      <c r="AW19">
        <v>10.24</v>
      </c>
      <c r="AX19">
        <v>15.32</v>
      </c>
      <c r="AY19">
        <v>9.9499999999999993</v>
      </c>
      <c r="AZ19">
        <v>10.25</v>
      </c>
      <c r="BA19">
        <v>30.8</v>
      </c>
      <c r="BB19" t="s">
        <v>310</v>
      </c>
      <c r="BC19">
        <v>42.51</v>
      </c>
      <c r="BD19" t="s">
        <v>311</v>
      </c>
      <c r="BE19">
        <v>977.84</v>
      </c>
      <c r="BF19">
        <v>104.45</v>
      </c>
      <c r="BG19">
        <v>11241.28</v>
      </c>
      <c r="BH19">
        <v>2847.05</v>
      </c>
      <c r="BI19">
        <v>22.22</v>
      </c>
      <c r="BJ19">
        <v>23019.8</v>
      </c>
      <c r="BK19">
        <v>1030.18</v>
      </c>
      <c r="BL19">
        <v>846.72</v>
      </c>
      <c r="BM19">
        <v>2613882</v>
      </c>
      <c r="BN19">
        <v>10588.83</v>
      </c>
      <c r="BO19">
        <v>0</v>
      </c>
      <c r="BP19">
        <v>364.46</v>
      </c>
      <c r="BQ19">
        <v>15.56</v>
      </c>
      <c r="BR19">
        <v>6899.66</v>
      </c>
      <c r="BS19">
        <v>38900.42</v>
      </c>
      <c r="BT19">
        <v>1018071</v>
      </c>
      <c r="BU19">
        <v>8174379</v>
      </c>
      <c r="BV19">
        <v>2.59</v>
      </c>
      <c r="BW19">
        <v>2611.75</v>
      </c>
      <c r="BX19">
        <v>2804.81</v>
      </c>
      <c r="BY19">
        <v>1017.83</v>
      </c>
      <c r="BZ19">
        <v>3485.28</v>
      </c>
      <c r="CA19">
        <v>42720.41</v>
      </c>
      <c r="CB19">
        <v>245736.8</v>
      </c>
      <c r="CC19">
        <v>1362.34</v>
      </c>
      <c r="CD19">
        <v>1701.24</v>
      </c>
      <c r="CE19">
        <v>1623465</v>
      </c>
      <c r="CF19">
        <v>110721.5</v>
      </c>
      <c r="CG19">
        <v>116.67</v>
      </c>
      <c r="CH19">
        <v>1765314</v>
      </c>
      <c r="CI19">
        <v>1595.31</v>
      </c>
      <c r="CJ19">
        <v>158.15</v>
      </c>
    </row>
    <row r="20" spans="1:88" ht="14.25" customHeight="1">
      <c r="A20" t="s">
        <v>306</v>
      </c>
      <c r="B20" t="s">
        <v>237</v>
      </c>
      <c r="D20">
        <v>44160</v>
      </c>
      <c r="E20">
        <v>0.88611111111111107</v>
      </c>
      <c r="F20">
        <v>1101</v>
      </c>
      <c r="G20" t="s">
        <v>174</v>
      </c>
      <c r="H20" t="s">
        <v>175</v>
      </c>
      <c r="I20">
        <v>1.1000000000000001E-3</v>
      </c>
      <c r="J20">
        <v>0.27479999999999999</v>
      </c>
      <c r="K20">
        <v>0.16039999999999999</v>
      </c>
      <c r="L20">
        <v>0.17560000000000001</v>
      </c>
      <c r="M20">
        <v>6.8000000000000005E-2</v>
      </c>
      <c r="N20">
        <v>0.21829999999999999</v>
      </c>
      <c r="O20">
        <v>1.8540000000000001</v>
      </c>
      <c r="P20">
        <v>1.958</v>
      </c>
      <c r="Q20">
        <v>2.1709999999999998</v>
      </c>
      <c r="R20">
        <v>4.4889999999999999</v>
      </c>
      <c r="S20">
        <v>-5.7469999999999999</v>
      </c>
      <c r="T20">
        <v>0.92059999999999997</v>
      </c>
      <c r="U20">
        <v>2.0750000000000002</v>
      </c>
      <c r="V20">
        <v>0.91790000000000005</v>
      </c>
      <c r="W20">
        <v>-4.0000000000000001E-3</v>
      </c>
      <c r="X20">
        <v>-3.32E-2</v>
      </c>
      <c r="Y20">
        <v>-7.4999999999999997E-3</v>
      </c>
      <c r="Z20">
        <v>0.59899999999999998</v>
      </c>
      <c r="AA20">
        <v>1.49E-2</v>
      </c>
      <c r="AB20">
        <v>-3.7199999999999997E-2</v>
      </c>
      <c r="AC20">
        <v>3.5000000000000001E-3</v>
      </c>
      <c r="AD20">
        <v>-2.8E-3</v>
      </c>
      <c r="AE20">
        <v>1.1999999999999999E-3</v>
      </c>
      <c r="AF20" t="s">
        <v>309</v>
      </c>
      <c r="AG20">
        <v>6.11</v>
      </c>
      <c r="AH20">
        <v>22.81</v>
      </c>
      <c r="AI20">
        <v>6.7</v>
      </c>
      <c r="AJ20">
        <v>12.27</v>
      </c>
      <c r="AK20" t="s">
        <v>310</v>
      </c>
      <c r="AL20">
        <v>5.93</v>
      </c>
      <c r="AM20">
        <v>53.5</v>
      </c>
      <c r="AN20">
        <v>51.05</v>
      </c>
      <c r="AO20" t="s">
        <v>310</v>
      </c>
      <c r="AP20" t="s">
        <v>310</v>
      </c>
      <c r="AQ20">
        <v>0</v>
      </c>
      <c r="AR20">
        <v>18.77</v>
      </c>
      <c r="AS20" t="s">
        <v>310</v>
      </c>
      <c r="AT20">
        <v>26.99</v>
      </c>
      <c r="AU20">
        <v>67.64</v>
      </c>
      <c r="AV20">
        <v>15.27</v>
      </c>
      <c r="AW20">
        <v>20.07</v>
      </c>
      <c r="AX20" t="s">
        <v>310</v>
      </c>
      <c r="AY20">
        <v>7.52</v>
      </c>
      <c r="AZ20">
        <v>13.98</v>
      </c>
      <c r="BA20" t="s">
        <v>310</v>
      </c>
      <c r="BB20" t="s">
        <v>310</v>
      </c>
      <c r="BC20">
        <v>42.55</v>
      </c>
      <c r="BD20" t="s">
        <v>311</v>
      </c>
      <c r="BE20">
        <v>707.82</v>
      </c>
      <c r="BF20">
        <v>61.11</v>
      </c>
      <c r="BG20">
        <v>7155.31</v>
      </c>
      <c r="BH20">
        <v>2110.23</v>
      </c>
      <c r="BI20">
        <v>17.78</v>
      </c>
      <c r="BJ20">
        <v>19402.29</v>
      </c>
      <c r="BK20">
        <v>2224.73</v>
      </c>
      <c r="BL20">
        <v>806.72</v>
      </c>
      <c r="BM20">
        <v>2352909</v>
      </c>
      <c r="BN20">
        <v>17897.599999999999</v>
      </c>
      <c r="BO20">
        <v>0</v>
      </c>
      <c r="BP20">
        <v>321.13</v>
      </c>
      <c r="BQ20">
        <v>14.45</v>
      </c>
      <c r="BR20">
        <v>5913.63</v>
      </c>
      <c r="BS20">
        <v>36955.39</v>
      </c>
      <c r="BT20">
        <v>1023315</v>
      </c>
      <c r="BU20">
        <v>7605693</v>
      </c>
      <c r="BV20">
        <v>2.59</v>
      </c>
      <c r="BW20">
        <v>1677.53</v>
      </c>
      <c r="BX20">
        <v>2581.44</v>
      </c>
      <c r="BY20">
        <v>3777.35</v>
      </c>
      <c r="BZ20">
        <v>3428.97</v>
      </c>
      <c r="CA20">
        <v>43657.49</v>
      </c>
      <c r="CB20">
        <v>231918.5</v>
      </c>
      <c r="CC20">
        <v>1061.19</v>
      </c>
      <c r="CD20">
        <v>264.82</v>
      </c>
      <c r="CE20">
        <v>1556771</v>
      </c>
      <c r="CF20">
        <v>106388.2</v>
      </c>
      <c r="CG20">
        <v>61.11</v>
      </c>
      <c r="CH20">
        <v>1695066</v>
      </c>
      <c r="CI20">
        <v>1444.17</v>
      </c>
      <c r="CJ20">
        <v>154.82</v>
      </c>
    </row>
    <row r="21" spans="1:88" ht="14.25" customHeight="1">
      <c r="A21" t="s">
        <v>308</v>
      </c>
      <c r="B21" t="s">
        <v>237</v>
      </c>
      <c r="D21">
        <v>44160</v>
      </c>
      <c r="E21">
        <v>0.89374999999999993</v>
      </c>
      <c r="F21">
        <v>1101</v>
      </c>
      <c r="G21" t="s">
        <v>174</v>
      </c>
      <c r="H21" t="s">
        <v>175</v>
      </c>
      <c r="I21">
        <v>6.7900000000000002E-2</v>
      </c>
      <c r="J21">
        <v>0.16139999999999999</v>
      </c>
      <c r="K21">
        <v>1.5980000000000001</v>
      </c>
      <c r="L21">
        <v>1.036</v>
      </c>
      <c r="M21">
        <v>6.3899999999999998E-2</v>
      </c>
      <c r="N21">
        <v>0.4325</v>
      </c>
      <c r="O21">
        <v>8.4099999999999994E-2</v>
      </c>
      <c r="P21">
        <v>3.0169999999999999</v>
      </c>
      <c r="Q21">
        <v>2.363</v>
      </c>
      <c r="R21">
        <v>1.0049999999999999</v>
      </c>
      <c r="S21">
        <v>-5.7469999999999999</v>
      </c>
      <c r="T21">
        <v>2.1960000000000002</v>
      </c>
      <c r="U21">
        <v>2.5249999999999999</v>
      </c>
      <c r="V21">
        <v>2.9660000000000002</v>
      </c>
      <c r="W21">
        <v>-2.8E-3</v>
      </c>
      <c r="X21">
        <v>4.0000000000000002E-4</v>
      </c>
      <c r="Y21">
        <v>2E-3</v>
      </c>
      <c r="Z21">
        <v>5.6300000000000003E-2</v>
      </c>
      <c r="AA21">
        <v>9.1899999999999996E-2</v>
      </c>
      <c r="AB21">
        <v>0.20860000000000001</v>
      </c>
      <c r="AC21">
        <v>2.0199999999999999E-2</v>
      </c>
      <c r="AD21">
        <v>2.5899999999999999E-2</v>
      </c>
      <c r="AE21">
        <v>1.77E-2</v>
      </c>
      <c r="AF21" t="s">
        <v>309</v>
      </c>
      <c r="AG21" t="s">
        <v>310</v>
      </c>
      <c r="AH21" t="s">
        <v>310</v>
      </c>
      <c r="AI21" t="s">
        <v>310</v>
      </c>
      <c r="AJ21" t="s">
        <v>310</v>
      </c>
      <c r="AK21" t="s">
        <v>310</v>
      </c>
      <c r="AL21">
        <v>85.27</v>
      </c>
      <c r="AM21" t="s">
        <v>310</v>
      </c>
      <c r="AN21">
        <v>25.39</v>
      </c>
      <c r="AO21" t="s">
        <v>310</v>
      </c>
      <c r="AP21">
        <v>22.79</v>
      </c>
      <c r="AQ21">
        <v>0</v>
      </c>
      <c r="AR21" t="s">
        <v>310</v>
      </c>
      <c r="AS21">
        <v>66.099999999999994</v>
      </c>
      <c r="AT21" t="s">
        <v>310</v>
      </c>
      <c r="AU21">
        <v>64.790000000000006</v>
      </c>
      <c r="AV21" t="s">
        <v>310</v>
      </c>
      <c r="AW21" t="s">
        <v>310</v>
      </c>
      <c r="AX21">
        <v>18.260000000000002</v>
      </c>
      <c r="AY21" t="s">
        <v>310</v>
      </c>
      <c r="AZ21">
        <v>10.83</v>
      </c>
      <c r="BA21" t="s">
        <v>310</v>
      </c>
      <c r="BB21">
        <v>99.61</v>
      </c>
      <c r="BC21" t="s">
        <v>310</v>
      </c>
      <c r="BD21" t="s">
        <v>311</v>
      </c>
      <c r="BE21">
        <v>3432.6</v>
      </c>
      <c r="BF21">
        <v>50</v>
      </c>
      <c r="BG21">
        <v>40254.04</v>
      </c>
      <c r="BH21">
        <v>5085.26</v>
      </c>
      <c r="BI21">
        <v>17.78</v>
      </c>
      <c r="BJ21">
        <v>26016</v>
      </c>
      <c r="BK21">
        <v>1440.98</v>
      </c>
      <c r="BL21">
        <v>846.72</v>
      </c>
      <c r="BM21">
        <v>2387341</v>
      </c>
      <c r="BN21">
        <v>9266.7099999999991</v>
      </c>
      <c r="BO21">
        <v>0</v>
      </c>
      <c r="BP21">
        <v>401.15</v>
      </c>
      <c r="BQ21">
        <v>15.56</v>
      </c>
      <c r="BR21">
        <v>7859.85</v>
      </c>
      <c r="BS21">
        <v>37136.58</v>
      </c>
      <c r="BT21">
        <v>1018951</v>
      </c>
      <c r="BU21">
        <v>7691557</v>
      </c>
      <c r="BV21">
        <v>3.33</v>
      </c>
      <c r="BW21">
        <v>2725.42</v>
      </c>
      <c r="BX21">
        <v>2946.46</v>
      </c>
      <c r="BY21">
        <v>971.9</v>
      </c>
      <c r="BZ21">
        <v>3509.36</v>
      </c>
      <c r="CA21">
        <v>43140.5</v>
      </c>
      <c r="CB21">
        <v>233151</v>
      </c>
      <c r="CC21">
        <v>3781.94</v>
      </c>
      <c r="CD21">
        <v>1519.37</v>
      </c>
      <c r="CE21">
        <v>1573523</v>
      </c>
      <c r="CF21">
        <v>106745.60000000001</v>
      </c>
      <c r="CG21">
        <v>141.13</v>
      </c>
      <c r="CH21">
        <v>1712011</v>
      </c>
      <c r="CI21">
        <v>2281.7399999999998</v>
      </c>
      <c r="CJ21">
        <v>581.49</v>
      </c>
    </row>
    <row r="22" spans="1:88" ht="14.25" customHeight="1">
      <c r="A22" t="s">
        <v>188</v>
      </c>
      <c r="B22" t="s">
        <v>189</v>
      </c>
      <c r="D22">
        <v>44160</v>
      </c>
      <c r="E22">
        <v>0.65277777777777779</v>
      </c>
      <c r="F22">
        <v>1101</v>
      </c>
      <c r="G22" t="s">
        <v>174</v>
      </c>
      <c r="H22" t="s">
        <v>175</v>
      </c>
      <c r="I22">
        <v>0.3528</v>
      </c>
      <c r="J22">
        <v>0.70940000000000003</v>
      </c>
      <c r="K22">
        <v>3.464</v>
      </c>
      <c r="L22">
        <v>3.2869999999999999</v>
      </c>
      <c r="M22">
        <v>0.1993</v>
      </c>
      <c r="N22">
        <v>0.53010000000000002</v>
      </c>
      <c r="O22">
        <v>-0.252</v>
      </c>
      <c r="P22">
        <v>1.218</v>
      </c>
      <c r="Q22">
        <v>9.8539999999999992</v>
      </c>
      <c r="R22">
        <v>1.4830000000000001</v>
      </c>
      <c r="S22">
        <v>-5.7469999999999999</v>
      </c>
      <c r="T22">
        <v>8.343</v>
      </c>
      <c r="U22">
        <v>1.347</v>
      </c>
      <c r="V22">
        <v>7.8150000000000004</v>
      </c>
      <c r="W22">
        <v>3.1899999999999998E-2</v>
      </c>
      <c r="X22">
        <v>4.7399999999999998E-2</v>
      </c>
      <c r="Y22">
        <v>4.7199999999999999E-2</v>
      </c>
      <c r="Z22">
        <v>9.9599999999999994E-2</v>
      </c>
      <c r="AA22">
        <v>0.24560000000000001</v>
      </c>
      <c r="AB22">
        <v>3.0270000000000001</v>
      </c>
      <c r="AC22">
        <v>4.8500000000000001E-2</v>
      </c>
      <c r="AD22">
        <v>0.11169999999999999</v>
      </c>
      <c r="AE22">
        <v>5.5800000000000002E-2</v>
      </c>
      <c r="AF22" t="s">
        <v>309</v>
      </c>
      <c r="AG22">
        <v>67.180000000000007</v>
      </c>
      <c r="AH22">
        <v>11.37</v>
      </c>
      <c r="AI22" t="s">
        <v>310</v>
      </c>
      <c r="AJ22">
        <v>98.17</v>
      </c>
      <c r="AK22" t="s">
        <v>310</v>
      </c>
      <c r="AL22">
        <v>86.87</v>
      </c>
      <c r="AM22" t="s">
        <v>310</v>
      </c>
      <c r="AN22">
        <v>76.13</v>
      </c>
      <c r="AO22" t="s">
        <v>310</v>
      </c>
      <c r="AP22">
        <v>14.48</v>
      </c>
      <c r="AQ22">
        <v>0</v>
      </c>
      <c r="AR22">
        <v>81.099999999999994</v>
      </c>
      <c r="AS22" t="s">
        <v>310</v>
      </c>
      <c r="AT22">
        <v>87.36</v>
      </c>
      <c r="AU22">
        <v>19.100000000000001</v>
      </c>
      <c r="AV22" t="s">
        <v>310</v>
      </c>
      <c r="AW22" t="s">
        <v>310</v>
      </c>
      <c r="AX22">
        <v>4.87</v>
      </c>
      <c r="AY22" t="s">
        <v>310</v>
      </c>
      <c r="AZ22">
        <v>16.93</v>
      </c>
      <c r="BA22">
        <v>88.12</v>
      </c>
      <c r="BB22">
        <v>39.35</v>
      </c>
      <c r="BC22">
        <v>93.3</v>
      </c>
      <c r="BD22" t="s">
        <v>311</v>
      </c>
      <c r="BE22">
        <v>18323.28</v>
      </c>
      <c r="BF22">
        <v>117.78</v>
      </c>
      <c r="BG22">
        <v>103249.9</v>
      </c>
      <c r="BH22">
        <v>15808.4</v>
      </c>
      <c r="BI22">
        <v>23.33</v>
      </c>
      <c r="BJ22">
        <v>34846.46</v>
      </c>
      <c r="BK22">
        <v>1435.75</v>
      </c>
      <c r="BL22">
        <v>881.17</v>
      </c>
      <c r="BM22">
        <v>3033779</v>
      </c>
      <c r="BN22">
        <v>11566.25</v>
      </c>
      <c r="BO22">
        <v>0</v>
      </c>
      <c r="BP22">
        <v>929.14</v>
      </c>
      <c r="BQ22">
        <v>14.45</v>
      </c>
      <c r="BR22">
        <v>14883.01</v>
      </c>
      <c r="BS22">
        <v>41671.769999999997</v>
      </c>
      <c r="BT22">
        <v>1139233</v>
      </c>
      <c r="BU22">
        <v>9076796</v>
      </c>
      <c r="BV22">
        <v>27.78</v>
      </c>
      <c r="BW22">
        <v>4976.3</v>
      </c>
      <c r="BX22">
        <v>5482.83</v>
      </c>
      <c r="BY22">
        <v>1314.89</v>
      </c>
      <c r="BZ22">
        <v>3682.73</v>
      </c>
      <c r="CA22">
        <v>47420.67</v>
      </c>
      <c r="CB22">
        <v>273652.5</v>
      </c>
      <c r="CC22">
        <v>11326.26</v>
      </c>
      <c r="CD22">
        <v>17905.95</v>
      </c>
      <c r="CE22">
        <v>1798986</v>
      </c>
      <c r="CF22">
        <v>122359</v>
      </c>
      <c r="CG22">
        <v>330.06</v>
      </c>
      <c r="CH22">
        <v>1938694</v>
      </c>
      <c r="CI22">
        <v>5442.08</v>
      </c>
      <c r="CJ22">
        <v>1859.25</v>
      </c>
    </row>
    <row r="23" spans="1:88" ht="14.25" customHeight="1">
      <c r="A23" t="s">
        <v>190</v>
      </c>
      <c r="B23" t="s">
        <v>191</v>
      </c>
      <c r="D23">
        <v>44160</v>
      </c>
      <c r="E23">
        <v>0.65694444444444444</v>
      </c>
      <c r="F23">
        <v>1101</v>
      </c>
      <c r="G23" t="s">
        <v>174</v>
      </c>
      <c r="H23" t="s">
        <v>175</v>
      </c>
      <c r="I23">
        <v>6.0299999999999999E-2</v>
      </c>
      <c r="J23">
        <v>0.19769999999999999</v>
      </c>
      <c r="K23">
        <v>0.16489999999999999</v>
      </c>
      <c r="L23">
        <v>0.2117</v>
      </c>
      <c r="M23">
        <v>5.3400000000000003E-2</v>
      </c>
      <c r="N23">
        <v>0.1295</v>
      </c>
      <c r="O23">
        <v>-0.23319999999999999</v>
      </c>
      <c r="P23">
        <v>2.323</v>
      </c>
      <c r="Q23">
        <v>2.2869999999999999</v>
      </c>
      <c r="R23">
        <v>0.35759999999999997</v>
      </c>
      <c r="S23">
        <v>4.6479999999999997</v>
      </c>
      <c r="T23">
        <v>1.2709999999999999</v>
      </c>
      <c r="U23">
        <v>-2.996</v>
      </c>
      <c r="V23">
        <v>1.0049999999999999</v>
      </c>
      <c r="W23">
        <v>-2.9999999999999997E-4</v>
      </c>
      <c r="X23">
        <v>-2.4400000000000002E-2</v>
      </c>
      <c r="Y23">
        <v>-5.1000000000000004E-3</v>
      </c>
      <c r="Z23">
        <v>2.8400000000000002E-2</v>
      </c>
      <c r="AA23">
        <v>1.29E-2</v>
      </c>
      <c r="AB23">
        <v>0.97050000000000003</v>
      </c>
      <c r="AC23">
        <v>9.1000000000000004E-3</v>
      </c>
      <c r="AD23">
        <v>2.07E-2</v>
      </c>
      <c r="AE23">
        <v>2.3999999999999998E-3</v>
      </c>
      <c r="AF23" t="s">
        <v>309</v>
      </c>
      <c r="AG23">
        <v>1.27</v>
      </c>
      <c r="AH23" t="s">
        <v>310</v>
      </c>
      <c r="AI23">
        <v>27.06</v>
      </c>
      <c r="AJ23">
        <v>35.31</v>
      </c>
      <c r="AK23" t="s">
        <v>310</v>
      </c>
      <c r="AL23">
        <v>35.22</v>
      </c>
      <c r="AM23" t="s">
        <v>310</v>
      </c>
      <c r="AN23">
        <v>56.35</v>
      </c>
      <c r="AO23" t="s">
        <v>310</v>
      </c>
      <c r="AP23">
        <v>78.13</v>
      </c>
      <c r="AQ23" t="s">
        <v>310</v>
      </c>
      <c r="AR23">
        <v>72.2</v>
      </c>
      <c r="AS23">
        <v>43.02</v>
      </c>
      <c r="AT23">
        <v>27.02</v>
      </c>
      <c r="AU23" t="s">
        <v>310</v>
      </c>
      <c r="AV23">
        <v>19.079999999999998</v>
      </c>
      <c r="AW23">
        <v>22.34</v>
      </c>
      <c r="AX23">
        <v>24.13</v>
      </c>
      <c r="AY23">
        <v>20.62</v>
      </c>
      <c r="AZ23">
        <v>3.3</v>
      </c>
      <c r="BA23">
        <v>42.26</v>
      </c>
      <c r="BB23">
        <v>5.51</v>
      </c>
      <c r="BC23">
        <v>14.5</v>
      </c>
      <c r="BD23" t="s">
        <v>311</v>
      </c>
      <c r="BE23">
        <v>3966.24</v>
      </c>
      <c r="BF23">
        <v>61.11</v>
      </c>
      <c r="BG23">
        <v>9276.6299999999992</v>
      </c>
      <c r="BH23">
        <v>2854.84</v>
      </c>
      <c r="BI23">
        <v>20</v>
      </c>
      <c r="BJ23">
        <v>21429.59</v>
      </c>
      <c r="BK23">
        <v>1453.93</v>
      </c>
      <c r="BL23">
        <v>936.73</v>
      </c>
      <c r="BM23">
        <v>3010591</v>
      </c>
      <c r="BN23">
        <v>8818.64</v>
      </c>
      <c r="BO23">
        <v>2.2200000000000002</v>
      </c>
      <c r="BP23">
        <v>436.69</v>
      </c>
      <c r="BQ23">
        <v>3.33</v>
      </c>
      <c r="BR23">
        <v>7658.93</v>
      </c>
      <c r="BS23">
        <v>42275.72</v>
      </c>
      <c r="BT23">
        <v>1151476</v>
      </c>
      <c r="BU23">
        <v>9718144</v>
      </c>
      <c r="BV23">
        <v>5.56</v>
      </c>
      <c r="BW23">
        <v>2483.21</v>
      </c>
      <c r="BX23">
        <v>3404.97</v>
      </c>
      <c r="BY23">
        <v>941.89</v>
      </c>
      <c r="BZ23">
        <v>3686.81</v>
      </c>
      <c r="CA23">
        <v>47624.45</v>
      </c>
      <c r="CB23">
        <v>290136.40000000002</v>
      </c>
      <c r="CC23">
        <v>1238.99</v>
      </c>
      <c r="CD23">
        <v>6587.91</v>
      </c>
      <c r="CE23">
        <v>1920280</v>
      </c>
      <c r="CF23">
        <v>129798</v>
      </c>
      <c r="CG23">
        <v>108.89</v>
      </c>
      <c r="CH23">
        <v>2049577</v>
      </c>
      <c r="CI23">
        <v>2556.9499999999998</v>
      </c>
      <c r="CJ23">
        <v>224.82</v>
      </c>
    </row>
    <row r="24" spans="1:88" ht="14.25" customHeight="1">
      <c r="A24" t="s">
        <v>192</v>
      </c>
      <c r="B24" t="s">
        <v>193</v>
      </c>
      <c r="D24">
        <v>44160</v>
      </c>
      <c r="E24">
        <v>0.66041666666666665</v>
      </c>
      <c r="F24">
        <v>1101</v>
      </c>
      <c r="G24" t="s">
        <v>174</v>
      </c>
      <c r="H24" t="s">
        <v>175</v>
      </c>
      <c r="I24">
        <v>3.9199999999999999E-2</v>
      </c>
      <c r="J24">
        <v>0.31659999999999999</v>
      </c>
      <c r="K24">
        <v>7.4300000000000005E-2</v>
      </c>
      <c r="L24">
        <v>9.5600000000000004E-2</v>
      </c>
      <c r="M24">
        <v>1.337</v>
      </c>
      <c r="N24">
        <v>2.76E-2</v>
      </c>
      <c r="O24">
        <v>-0.64500000000000002</v>
      </c>
      <c r="P24">
        <v>4.7610000000000001</v>
      </c>
      <c r="Q24">
        <v>3.7069999999999999</v>
      </c>
      <c r="R24">
        <v>0.18640000000000001</v>
      </c>
      <c r="S24">
        <v>-0.53520000000000001</v>
      </c>
      <c r="T24">
        <v>0.3241</v>
      </c>
      <c r="U24">
        <v>3.423</v>
      </c>
      <c r="V24">
        <v>0.12520000000000001</v>
      </c>
      <c r="W24">
        <v>3.8999999999999998E-3</v>
      </c>
      <c r="X24">
        <v>-2.1100000000000001E-2</v>
      </c>
      <c r="Y24">
        <v>-4.4999999999999997E-3</v>
      </c>
      <c r="Z24">
        <v>1.7600000000000001E-2</v>
      </c>
      <c r="AA24">
        <v>5.1000000000000004E-3</v>
      </c>
      <c r="AB24">
        <v>0.55059999999999998</v>
      </c>
      <c r="AC24">
        <v>8.0000000000000004E-4</v>
      </c>
      <c r="AD24">
        <v>1.09E-2</v>
      </c>
      <c r="AE24">
        <v>6.9999999999999999E-4</v>
      </c>
      <c r="AF24" t="s">
        <v>309</v>
      </c>
      <c r="AG24">
        <v>3.02</v>
      </c>
      <c r="AH24" t="s">
        <v>310</v>
      </c>
      <c r="AI24">
        <v>10.119999999999999</v>
      </c>
      <c r="AJ24">
        <v>23.97</v>
      </c>
      <c r="AK24" t="s">
        <v>310</v>
      </c>
      <c r="AL24">
        <v>42.82</v>
      </c>
      <c r="AM24">
        <v>71.47</v>
      </c>
      <c r="AN24">
        <v>45.16</v>
      </c>
      <c r="AO24" t="s">
        <v>310</v>
      </c>
      <c r="AP24" t="s">
        <v>310</v>
      </c>
      <c r="AQ24" t="s">
        <v>310</v>
      </c>
      <c r="AR24" t="s">
        <v>310</v>
      </c>
      <c r="AS24" t="s">
        <v>310</v>
      </c>
      <c r="AT24" t="s">
        <v>310</v>
      </c>
      <c r="AU24" t="s">
        <v>310</v>
      </c>
      <c r="AV24">
        <v>32.86</v>
      </c>
      <c r="AW24">
        <v>57.24</v>
      </c>
      <c r="AX24">
        <v>19.25</v>
      </c>
      <c r="AY24">
        <v>30.79</v>
      </c>
      <c r="AZ24">
        <v>0.88</v>
      </c>
      <c r="BA24" t="s">
        <v>310</v>
      </c>
      <c r="BB24">
        <v>15.67</v>
      </c>
      <c r="BC24">
        <v>94.8</v>
      </c>
      <c r="BD24" t="s">
        <v>311</v>
      </c>
      <c r="BE24">
        <v>2855.93</v>
      </c>
      <c r="BF24">
        <v>74.45</v>
      </c>
      <c r="BG24">
        <v>6585.03</v>
      </c>
      <c r="BH24">
        <v>2331.38</v>
      </c>
      <c r="BI24">
        <v>52.22</v>
      </c>
      <c r="BJ24">
        <v>17434.2</v>
      </c>
      <c r="BK24">
        <v>1237.9100000000001</v>
      </c>
      <c r="BL24">
        <v>1027.8499999999999</v>
      </c>
      <c r="BM24">
        <v>3045545</v>
      </c>
      <c r="BN24">
        <v>8290.5300000000007</v>
      </c>
      <c r="BO24">
        <v>1.1100000000000001</v>
      </c>
      <c r="BP24">
        <v>362.24</v>
      </c>
      <c r="BQ24">
        <v>20</v>
      </c>
      <c r="BR24">
        <v>6585.05</v>
      </c>
      <c r="BS24">
        <v>42102.58</v>
      </c>
      <c r="BT24">
        <v>1135953</v>
      </c>
      <c r="BU24">
        <v>9649439</v>
      </c>
      <c r="BV24">
        <v>8.52</v>
      </c>
      <c r="BW24">
        <v>2591.38</v>
      </c>
      <c r="BX24">
        <v>3410.52</v>
      </c>
      <c r="BY24">
        <v>873</v>
      </c>
      <c r="BZ24">
        <v>3723.12</v>
      </c>
      <c r="CA24">
        <v>47380.52</v>
      </c>
      <c r="CB24">
        <v>288739.5</v>
      </c>
      <c r="CC24">
        <v>891.17</v>
      </c>
      <c r="CD24">
        <v>3926.15</v>
      </c>
      <c r="CE24">
        <v>1894313</v>
      </c>
      <c r="CF24">
        <v>128460.1</v>
      </c>
      <c r="CG24">
        <v>58.89</v>
      </c>
      <c r="CH24">
        <v>2010946</v>
      </c>
      <c r="CI24">
        <v>2177.25</v>
      </c>
      <c r="CJ24">
        <v>166.67</v>
      </c>
    </row>
    <row r="25" spans="1:88" ht="14.25" customHeight="1">
      <c r="A25" t="s">
        <v>194</v>
      </c>
      <c r="B25" t="s">
        <v>195</v>
      </c>
      <c r="D25">
        <v>44160</v>
      </c>
      <c r="E25">
        <v>0.6645833333333333</v>
      </c>
      <c r="F25">
        <v>1101</v>
      </c>
      <c r="G25" t="s">
        <v>174</v>
      </c>
      <c r="H25" t="s">
        <v>175</v>
      </c>
      <c r="I25">
        <v>3.0499999999999999E-2</v>
      </c>
      <c r="J25">
        <v>5.8099999999999999E-2</v>
      </c>
      <c r="K25">
        <v>0.14030000000000001</v>
      </c>
      <c r="L25">
        <v>0.13789999999999999</v>
      </c>
      <c r="M25">
        <v>0.24540000000000001</v>
      </c>
      <c r="N25">
        <v>0.13289999999999999</v>
      </c>
      <c r="O25">
        <v>-0.5403</v>
      </c>
      <c r="P25">
        <v>3.927</v>
      </c>
      <c r="Q25">
        <v>2.5369999999999999</v>
      </c>
      <c r="R25">
        <v>0.51160000000000005</v>
      </c>
      <c r="S25">
        <v>-5.7469999999999999</v>
      </c>
      <c r="T25">
        <v>0.88180000000000003</v>
      </c>
      <c r="U25">
        <v>-1.6879999999999999</v>
      </c>
      <c r="V25">
        <v>0.47170000000000001</v>
      </c>
      <c r="W25">
        <v>-8.0000000000000004E-4</v>
      </c>
      <c r="X25">
        <v>-1.8499999999999999E-2</v>
      </c>
      <c r="Y25">
        <v>-2.7000000000000001E-3</v>
      </c>
      <c r="Z25">
        <v>3.1699999999999999E-2</v>
      </c>
      <c r="AA25">
        <v>1.2500000000000001E-2</v>
      </c>
      <c r="AB25">
        <v>0.3861</v>
      </c>
      <c r="AC25">
        <v>4.3E-3</v>
      </c>
      <c r="AD25">
        <v>8.2000000000000007E-3</v>
      </c>
      <c r="AE25">
        <v>1.8E-3</v>
      </c>
      <c r="AF25" t="s">
        <v>309</v>
      </c>
      <c r="AG25">
        <v>6.31</v>
      </c>
      <c r="AH25">
        <v>60.05</v>
      </c>
      <c r="AI25">
        <v>3.57</v>
      </c>
      <c r="AJ25">
        <v>13.75</v>
      </c>
      <c r="AK25" t="s">
        <v>310</v>
      </c>
      <c r="AL25">
        <v>2.2200000000000002</v>
      </c>
      <c r="AM25">
        <v>16.93</v>
      </c>
      <c r="AN25">
        <v>14.6</v>
      </c>
      <c r="AO25" t="s">
        <v>310</v>
      </c>
      <c r="AP25">
        <v>43.04</v>
      </c>
      <c r="AQ25">
        <v>0</v>
      </c>
      <c r="AR25">
        <v>43.33</v>
      </c>
      <c r="AS25">
        <v>76.48</v>
      </c>
      <c r="AT25">
        <v>5.47</v>
      </c>
      <c r="AU25" t="s">
        <v>310</v>
      </c>
      <c r="AV25">
        <v>26.01</v>
      </c>
      <c r="AW25">
        <v>54.65</v>
      </c>
      <c r="AX25">
        <v>30.57</v>
      </c>
      <c r="AY25">
        <v>12.35</v>
      </c>
      <c r="AZ25">
        <v>3.62</v>
      </c>
      <c r="BA25">
        <v>5.9</v>
      </c>
      <c r="BB25">
        <v>28.3</v>
      </c>
      <c r="BC25">
        <v>28.04</v>
      </c>
      <c r="BD25" t="s">
        <v>311</v>
      </c>
      <c r="BE25">
        <v>2383.6</v>
      </c>
      <c r="BF25">
        <v>44.45</v>
      </c>
      <c r="BG25">
        <v>8402.67</v>
      </c>
      <c r="BH25">
        <v>2486.96</v>
      </c>
      <c r="BI25">
        <v>24.45</v>
      </c>
      <c r="BJ25">
        <v>21170.28</v>
      </c>
      <c r="BK25">
        <v>1240.1400000000001</v>
      </c>
      <c r="BL25">
        <v>985.62</v>
      </c>
      <c r="BM25">
        <v>2967960</v>
      </c>
      <c r="BN25">
        <v>8893.08</v>
      </c>
      <c r="BO25">
        <v>0</v>
      </c>
      <c r="BP25">
        <v>400.02</v>
      </c>
      <c r="BQ25">
        <v>6.67</v>
      </c>
      <c r="BR25">
        <v>6910.76</v>
      </c>
      <c r="BS25">
        <v>41687.660000000003</v>
      </c>
      <c r="BT25">
        <v>1112831</v>
      </c>
      <c r="BU25">
        <v>9544173</v>
      </c>
      <c r="BV25">
        <v>5.19</v>
      </c>
      <c r="BW25">
        <v>2664.35</v>
      </c>
      <c r="BX25">
        <v>3452.76</v>
      </c>
      <c r="BY25">
        <v>930.78</v>
      </c>
      <c r="BZ25">
        <v>3581.6</v>
      </c>
      <c r="CA25">
        <v>46229.25</v>
      </c>
      <c r="CB25">
        <v>285162.8</v>
      </c>
      <c r="CC25">
        <v>1200.0899999999999</v>
      </c>
      <c r="CD25">
        <v>2869.21</v>
      </c>
      <c r="CE25">
        <v>1862776</v>
      </c>
      <c r="CF25">
        <v>126966.5</v>
      </c>
      <c r="CG25">
        <v>77.78</v>
      </c>
      <c r="CH25">
        <v>1990211</v>
      </c>
      <c r="CI25">
        <v>2063.89</v>
      </c>
      <c r="CJ25">
        <v>199.63</v>
      </c>
    </row>
    <row r="26" spans="1:88" ht="14.25" customHeight="1">
      <c r="A26" t="s">
        <v>196</v>
      </c>
      <c r="B26" t="s">
        <v>197</v>
      </c>
      <c r="D26">
        <v>44160</v>
      </c>
      <c r="E26">
        <v>0.66805555555555562</v>
      </c>
      <c r="F26">
        <v>1101</v>
      </c>
      <c r="G26" t="s">
        <v>174</v>
      </c>
      <c r="H26" t="s">
        <v>175</v>
      </c>
      <c r="I26">
        <v>2.23E-2</v>
      </c>
      <c r="J26">
        <v>0.1124</v>
      </c>
      <c r="K26">
        <v>9.8599999999999993E-2</v>
      </c>
      <c r="L26">
        <v>0.14130000000000001</v>
      </c>
      <c r="M26">
        <v>0.11700000000000001</v>
      </c>
      <c r="N26">
        <v>6.6299999999999998E-2</v>
      </c>
      <c r="O26">
        <v>-0.70589999999999997</v>
      </c>
      <c r="P26">
        <v>1.99</v>
      </c>
      <c r="Q26">
        <v>5.5709999999999997</v>
      </c>
      <c r="R26">
        <v>0.34770000000000001</v>
      </c>
      <c r="S26">
        <v>-5.7469999999999999</v>
      </c>
      <c r="T26">
        <v>0.74609999999999999</v>
      </c>
      <c r="U26">
        <v>-2.9689999999999999</v>
      </c>
      <c r="V26">
        <v>0.33389999999999997</v>
      </c>
      <c r="W26">
        <v>-2.3E-3</v>
      </c>
      <c r="X26">
        <v>-1.8100000000000002E-2</v>
      </c>
      <c r="Y26">
        <v>-6.9999999999999999E-4</v>
      </c>
      <c r="Z26">
        <v>2.2200000000000001E-2</v>
      </c>
      <c r="AA26">
        <v>9.1000000000000004E-3</v>
      </c>
      <c r="AB26">
        <v>0.29599999999999999</v>
      </c>
      <c r="AC26">
        <v>5.0000000000000001E-4</v>
      </c>
      <c r="AD26">
        <v>6.1000000000000004E-3</v>
      </c>
      <c r="AE26">
        <v>1.6000000000000001E-3</v>
      </c>
      <c r="AF26" t="s">
        <v>309</v>
      </c>
      <c r="AG26">
        <v>5.9</v>
      </c>
      <c r="AH26">
        <v>74.650000000000006</v>
      </c>
      <c r="AI26">
        <v>1.02</v>
      </c>
      <c r="AJ26">
        <v>8.0299999999999994</v>
      </c>
      <c r="AK26" t="s">
        <v>310</v>
      </c>
      <c r="AL26">
        <v>5.96</v>
      </c>
      <c r="AM26">
        <v>61.82</v>
      </c>
      <c r="AN26" t="s">
        <v>310</v>
      </c>
      <c r="AO26" t="s">
        <v>310</v>
      </c>
      <c r="AP26">
        <v>73.31</v>
      </c>
      <c r="AQ26">
        <v>0</v>
      </c>
      <c r="AR26">
        <v>71.849999999999994</v>
      </c>
      <c r="AS26">
        <v>0.45</v>
      </c>
      <c r="AT26">
        <v>39.799999999999997</v>
      </c>
      <c r="AU26">
        <v>42.69</v>
      </c>
      <c r="AV26">
        <v>10.02</v>
      </c>
      <c r="AW26" t="s">
        <v>310</v>
      </c>
      <c r="AX26">
        <v>61.11</v>
      </c>
      <c r="AY26">
        <v>35.76</v>
      </c>
      <c r="AZ26">
        <v>2.83</v>
      </c>
      <c r="BA26" t="s">
        <v>310</v>
      </c>
      <c r="BB26">
        <v>27.91</v>
      </c>
      <c r="BC26">
        <v>41.48</v>
      </c>
      <c r="BD26" t="s">
        <v>311</v>
      </c>
      <c r="BE26">
        <v>1919.09</v>
      </c>
      <c r="BF26">
        <v>50</v>
      </c>
      <c r="BG26">
        <v>7033.02</v>
      </c>
      <c r="BH26">
        <v>2439.19</v>
      </c>
      <c r="BI26">
        <v>21.11</v>
      </c>
      <c r="BJ26">
        <v>18229.55</v>
      </c>
      <c r="BK26">
        <v>1190.17</v>
      </c>
      <c r="BL26">
        <v>901.17</v>
      </c>
      <c r="BM26">
        <v>3014625</v>
      </c>
      <c r="BN26">
        <v>8571.7800000000007</v>
      </c>
      <c r="BO26">
        <v>0</v>
      </c>
      <c r="BP26">
        <v>381.13</v>
      </c>
      <c r="BQ26">
        <v>3.33</v>
      </c>
      <c r="BR26">
        <v>6583.95</v>
      </c>
      <c r="BS26">
        <v>41266.15</v>
      </c>
      <c r="BT26">
        <v>1123282</v>
      </c>
      <c r="BU26">
        <v>9309399</v>
      </c>
      <c r="BV26">
        <v>4.07</v>
      </c>
      <c r="BW26">
        <v>2613.23</v>
      </c>
      <c r="BX26">
        <v>3450.54</v>
      </c>
      <c r="BY26">
        <v>891.15</v>
      </c>
      <c r="BZ26">
        <v>3659.4</v>
      </c>
      <c r="CA26">
        <v>46625.66</v>
      </c>
      <c r="CB26">
        <v>276674.90000000002</v>
      </c>
      <c r="CC26">
        <v>1022.3</v>
      </c>
      <c r="CD26">
        <v>2256.87</v>
      </c>
      <c r="CE26">
        <v>1808253</v>
      </c>
      <c r="CF26">
        <v>123255.6</v>
      </c>
      <c r="CG26">
        <v>54.45</v>
      </c>
      <c r="CH26">
        <v>1941431</v>
      </c>
      <c r="CI26">
        <v>1944.25</v>
      </c>
      <c r="CJ26">
        <v>187.78</v>
      </c>
    </row>
    <row r="27" spans="1:88" ht="14.25" customHeight="1">
      <c r="A27" t="s">
        <v>210</v>
      </c>
      <c r="B27" t="s">
        <v>211</v>
      </c>
      <c r="D27">
        <v>44160</v>
      </c>
      <c r="E27">
        <v>0.69444444444444453</v>
      </c>
      <c r="F27">
        <v>1101</v>
      </c>
      <c r="G27" t="s">
        <v>174</v>
      </c>
      <c r="H27" t="s">
        <v>175</v>
      </c>
      <c r="I27">
        <v>2.3400000000000001E-2</v>
      </c>
      <c r="J27">
        <v>0.63200000000000001</v>
      </c>
      <c r="K27">
        <v>0.16650000000000001</v>
      </c>
      <c r="L27">
        <v>0.186</v>
      </c>
      <c r="M27">
        <v>0.72430000000000005</v>
      </c>
      <c r="N27">
        <v>0.1651</v>
      </c>
      <c r="O27">
        <v>-0.54779999999999995</v>
      </c>
      <c r="P27">
        <v>3.1349999999999998</v>
      </c>
      <c r="Q27">
        <v>13.15</v>
      </c>
      <c r="R27">
        <v>0.66049999999999998</v>
      </c>
      <c r="S27">
        <v>4.681</v>
      </c>
      <c r="T27">
        <v>0.92400000000000004</v>
      </c>
      <c r="U27">
        <v>3.4550000000000001</v>
      </c>
      <c r="V27">
        <v>1.218</v>
      </c>
      <c r="W27">
        <v>7.7000000000000002E-3</v>
      </c>
      <c r="X27">
        <v>1.6299999999999999E-2</v>
      </c>
      <c r="Y27">
        <v>6.3E-3</v>
      </c>
      <c r="Z27">
        <v>3.7499999999999999E-2</v>
      </c>
      <c r="AA27">
        <v>1.4200000000000001E-2</v>
      </c>
      <c r="AB27">
        <v>0.64839999999999998</v>
      </c>
      <c r="AC27">
        <v>3.2000000000000002E-3</v>
      </c>
      <c r="AD27">
        <v>1.8700000000000001E-2</v>
      </c>
      <c r="AE27">
        <v>2.2000000000000001E-3</v>
      </c>
      <c r="AF27" t="s">
        <v>309</v>
      </c>
      <c r="AG27">
        <v>34.83</v>
      </c>
      <c r="AH27" t="s">
        <v>310</v>
      </c>
      <c r="AI27">
        <v>42.49</v>
      </c>
      <c r="AJ27">
        <v>27.76</v>
      </c>
      <c r="AK27">
        <v>91.72</v>
      </c>
      <c r="AL27">
        <v>88.79</v>
      </c>
      <c r="AM27" t="s">
        <v>310</v>
      </c>
      <c r="AN27">
        <v>47.46</v>
      </c>
      <c r="AO27" t="s">
        <v>310</v>
      </c>
      <c r="AP27">
        <v>51.54</v>
      </c>
      <c r="AQ27" t="s">
        <v>310</v>
      </c>
      <c r="AR27" t="s">
        <v>310</v>
      </c>
      <c r="AS27" t="s">
        <v>310</v>
      </c>
      <c r="AT27" t="s">
        <v>310</v>
      </c>
      <c r="AU27" t="s">
        <v>310</v>
      </c>
      <c r="AV27" t="s">
        <v>310</v>
      </c>
      <c r="AW27" t="s">
        <v>310</v>
      </c>
      <c r="AX27">
        <v>38.44</v>
      </c>
      <c r="AY27">
        <v>36.520000000000003</v>
      </c>
      <c r="AZ27">
        <v>20.02</v>
      </c>
      <c r="BA27" t="s">
        <v>310</v>
      </c>
      <c r="BB27">
        <v>22.1</v>
      </c>
      <c r="BC27">
        <v>51.23</v>
      </c>
      <c r="BD27" t="s">
        <v>311</v>
      </c>
      <c r="BE27">
        <v>1726.83</v>
      </c>
      <c r="BF27">
        <v>110.01</v>
      </c>
      <c r="BG27">
        <v>7816.77</v>
      </c>
      <c r="BH27">
        <v>2334.71</v>
      </c>
      <c r="BI27">
        <v>36.67</v>
      </c>
      <c r="BJ27">
        <v>19046.21</v>
      </c>
      <c r="BK27">
        <v>1272.54</v>
      </c>
      <c r="BL27">
        <v>962.29</v>
      </c>
      <c r="BM27">
        <v>2870970</v>
      </c>
      <c r="BN27">
        <v>9271.19</v>
      </c>
      <c r="BO27">
        <v>2.2200000000000002</v>
      </c>
      <c r="BP27">
        <v>337.79</v>
      </c>
      <c r="BQ27">
        <v>20</v>
      </c>
      <c r="BR27">
        <v>6646.18</v>
      </c>
      <c r="BS27">
        <v>42005.27</v>
      </c>
      <c r="BT27">
        <v>1110923</v>
      </c>
      <c r="BU27">
        <v>8348585</v>
      </c>
      <c r="BV27">
        <v>11.11</v>
      </c>
      <c r="BW27">
        <v>3385.62</v>
      </c>
      <c r="BX27">
        <v>3316.06</v>
      </c>
      <c r="BY27">
        <v>962.64</v>
      </c>
      <c r="BZ27">
        <v>3766.46</v>
      </c>
      <c r="CA27">
        <v>46214.95</v>
      </c>
      <c r="CB27">
        <v>249606.39999999999</v>
      </c>
      <c r="CC27">
        <v>1093.42</v>
      </c>
      <c r="CD27">
        <v>3897.25</v>
      </c>
      <c r="CE27">
        <v>1662988</v>
      </c>
      <c r="CF27">
        <v>111998.5</v>
      </c>
      <c r="CG27">
        <v>65.56</v>
      </c>
      <c r="CH27">
        <v>1779350</v>
      </c>
      <c r="CI27">
        <v>2146.5100000000002</v>
      </c>
      <c r="CJ27">
        <v>186.67</v>
      </c>
    </row>
    <row r="28" spans="1:88" ht="14.25" customHeight="1">
      <c r="A28" t="s">
        <v>212</v>
      </c>
      <c r="B28" t="s">
        <v>213</v>
      </c>
      <c r="D28">
        <v>44160</v>
      </c>
      <c r="E28">
        <v>0.69861111111111107</v>
      </c>
      <c r="F28">
        <v>1101</v>
      </c>
      <c r="G28" t="s">
        <v>174</v>
      </c>
      <c r="H28" t="s">
        <v>175</v>
      </c>
      <c r="I28">
        <v>1.46E-2</v>
      </c>
      <c r="J28">
        <v>3.09E-2</v>
      </c>
      <c r="K28">
        <v>0.1207</v>
      </c>
      <c r="L28">
        <v>0.12239999999999999</v>
      </c>
      <c r="M28">
        <v>0.34079999999999999</v>
      </c>
      <c r="N28">
        <v>0.14050000000000001</v>
      </c>
      <c r="O28">
        <v>-0.86309999999999998</v>
      </c>
      <c r="P28">
        <v>3.29</v>
      </c>
      <c r="Q28">
        <v>2.0339999999999998</v>
      </c>
      <c r="R28">
        <v>0.62519999999999998</v>
      </c>
      <c r="S28">
        <v>-0.47660000000000002</v>
      </c>
      <c r="T28">
        <v>0.61170000000000002</v>
      </c>
      <c r="U28">
        <v>-2.097</v>
      </c>
      <c r="V28">
        <v>0.56369999999999998</v>
      </c>
      <c r="W28">
        <v>-2.3E-3</v>
      </c>
      <c r="X28">
        <v>-8.3000000000000001E-3</v>
      </c>
      <c r="Y28">
        <v>-5.1999999999999998E-3</v>
      </c>
      <c r="Z28">
        <v>3.5299999999999998E-2</v>
      </c>
      <c r="AA28">
        <v>1.2200000000000001E-2</v>
      </c>
      <c r="AB28">
        <v>0.2752</v>
      </c>
      <c r="AC28">
        <v>4.4000000000000003E-3</v>
      </c>
      <c r="AD28">
        <v>6.3E-3</v>
      </c>
      <c r="AE28">
        <v>1.1000000000000001E-3</v>
      </c>
      <c r="AF28" t="s">
        <v>309</v>
      </c>
      <c r="AG28">
        <v>11.66</v>
      </c>
      <c r="AH28" t="s">
        <v>310</v>
      </c>
      <c r="AI28">
        <v>7.82</v>
      </c>
      <c r="AJ28">
        <v>12.7</v>
      </c>
      <c r="AK28">
        <v>39.96</v>
      </c>
      <c r="AL28">
        <v>2.86</v>
      </c>
      <c r="AM28">
        <v>26.64</v>
      </c>
      <c r="AN28">
        <v>87.42</v>
      </c>
      <c r="AO28" t="s">
        <v>310</v>
      </c>
      <c r="AP28">
        <v>52.3</v>
      </c>
      <c r="AQ28" t="s">
        <v>310</v>
      </c>
      <c r="AR28" t="s">
        <v>310</v>
      </c>
      <c r="AS28">
        <v>72.680000000000007</v>
      </c>
      <c r="AT28">
        <v>55.22</v>
      </c>
      <c r="AU28" t="s">
        <v>310</v>
      </c>
      <c r="AV28">
        <v>72.069999999999993</v>
      </c>
      <c r="AW28">
        <v>25.71</v>
      </c>
      <c r="AX28">
        <v>22.82</v>
      </c>
      <c r="AY28">
        <v>14.05</v>
      </c>
      <c r="AZ28">
        <v>3.34</v>
      </c>
      <c r="BA28">
        <v>22.54</v>
      </c>
      <c r="BB28">
        <v>29.8</v>
      </c>
      <c r="BC28">
        <v>62.6</v>
      </c>
      <c r="BD28" t="s">
        <v>311</v>
      </c>
      <c r="BE28">
        <v>1522.36</v>
      </c>
      <c r="BF28">
        <v>41.11</v>
      </c>
      <c r="BG28">
        <v>7581.1</v>
      </c>
      <c r="BH28">
        <v>2340.2600000000002</v>
      </c>
      <c r="BI28">
        <v>26.67</v>
      </c>
      <c r="BJ28">
        <v>20742.939999999999</v>
      </c>
      <c r="BK28">
        <v>1085.67</v>
      </c>
      <c r="BL28">
        <v>954.51</v>
      </c>
      <c r="BM28">
        <v>2853499</v>
      </c>
      <c r="BN28">
        <v>9103.2900000000009</v>
      </c>
      <c r="BO28">
        <v>1.1100000000000001</v>
      </c>
      <c r="BP28">
        <v>367.8</v>
      </c>
      <c r="BQ28">
        <v>5.56</v>
      </c>
      <c r="BR28">
        <v>6786.27</v>
      </c>
      <c r="BS28">
        <v>41415.79</v>
      </c>
      <c r="BT28">
        <v>1097514</v>
      </c>
      <c r="BU28">
        <v>9229211</v>
      </c>
      <c r="BV28">
        <v>4.07</v>
      </c>
      <c r="BW28">
        <v>2951.82</v>
      </c>
      <c r="BX28">
        <v>3230.48</v>
      </c>
      <c r="BY28">
        <v>933.38</v>
      </c>
      <c r="BZ28">
        <v>3700.89</v>
      </c>
      <c r="CA28">
        <v>45837.39</v>
      </c>
      <c r="CB28">
        <v>277272.59999999998</v>
      </c>
      <c r="CC28">
        <v>1154.54</v>
      </c>
      <c r="CD28">
        <v>2157.9699999999998</v>
      </c>
      <c r="CE28">
        <v>1826535</v>
      </c>
      <c r="CF28">
        <v>124111.5</v>
      </c>
      <c r="CG28">
        <v>76.67</v>
      </c>
      <c r="CH28">
        <v>1955417</v>
      </c>
      <c r="CI28">
        <v>1963.88</v>
      </c>
      <c r="CJ28">
        <v>174.08</v>
      </c>
    </row>
    <row r="29" spans="1:88" ht="14.25" customHeight="1">
      <c r="H29" s="169" t="s">
        <v>585</v>
      </c>
      <c r="I29" s="169">
        <f>AVERAGE(I14:I28)</f>
        <v>4.3253333333333331E-2</v>
      </c>
      <c r="J29" s="169">
        <f t="shared" ref="J29:AE29" si="0">AVERAGE(J14:J28)</f>
        <v>0.29419333333333336</v>
      </c>
      <c r="K29" s="169">
        <f t="shared" si="0"/>
        <v>0.50690000000000013</v>
      </c>
      <c r="L29" s="169">
        <f t="shared" si="0"/>
        <v>0.47882666666666668</v>
      </c>
      <c r="M29" s="169">
        <f t="shared" si="0"/>
        <v>0.34852666666666665</v>
      </c>
      <c r="N29" s="169">
        <f t="shared" si="0"/>
        <v>0.19494666666666663</v>
      </c>
      <c r="O29" s="169">
        <f t="shared" si="0"/>
        <v>-0.3577933333333333</v>
      </c>
      <c r="P29" s="169">
        <f t="shared" si="0"/>
        <v>2.7616799999999997</v>
      </c>
      <c r="Q29" s="169">
        <f t="shared" si="0"/>
        <v>5.2149333333333336</v>
      </c>
      <c r="R29" s="169">
        <f t="shared" si="0"/>
        <v>1.1222066666666668</v>
      </c>
      <c r="S29" s="169">
        <f t="shared" si="0"/>
        <v>-2.2234866666666666</v>
      </c>
      <c r="T29" s="169">
        <f t="shared" si="0"/>
        <v>1.5403799999999999</v>
      </c>
      <c r="U29" s="169">
        <f t="shared" si="0"/>
        <v>0.38193999999999995</v>
      </c>
      <c r="V29" s="169">
        <f t="shared" si="0"/>
        <v>1.4730933333333334</v>
      </c>
      <c r="W29" s="169">
        <f t="shared" si="0"/>
        <v>1.0199999999999999E-3</v>
      </c>
      <c r="X29" s="169">
        <f t="shared" si="0"/>
        <v>-8.9866666666666671E-3</v>
      </c>
      <c r="Y29" s="169">
        <f t="shared" si="0"/>
        <v>9.7999999999999975E-4</v>
      </c>
      <c r="Z29" s="169">
        <f t="shared" si="0"/>
        <v>8.2886666666666678E-2</v>
      </c>
      <c r="AA29" s="169">
        <f t="shared" si="0"/>
        <v>3.3393333333333337E-2</v>
      </c>
      <c r="AB29" s="169">
        <f t="shared" si="0"/>
        <v>0.46982666666666673</v>
      </c>
      <c r="AC29" s="169">
        <f t="shared" si="0"/>
        <v>8.2799999999999992E-3</v>
      </c>
      <c r="AD29" s="169">
        <f t="shared" si="0"/>
        <v>1.4286666666666666E-2</v>
      </c>
      <c r="AE29" s="169">
        <f t="shared" si="0"/>
        <v>6.1200000000000004E-3</v>
      </c>
    </row>
    <row r="30" spans="1:88" ht="14.25" customHeight="1">
      <c r="H30" s="169" t="s">
        <v>586</v>
      </c>
      <c r="I30" s="169">
        <f>_xlfn.STDEV.P(I14:I28)</f>
        <v>8.509201973288813E-2</v>
      </c>
      <c r="J30" s="169">
        <f t="shared" ref="J30:AE30" si="1">_xlfn.STDEV.P(J14:J28)</f>
        <v>0.23450921649739531</v>
      </c>
      <c r="K30" s="169">
        <f t="shared" si="1"/>
        <v>0.86890578929287077</v>
      </c>
      <c r="L30" s="169">
        <f t="shared" si="1"/>
        <v>0.7843095532306672</v>
      </c>
      <c r="M30" s="169">
        <f t="shared" si="1"/>
        <v>0.33640474722505859</v>
      </c>
      <c r="N30" s="169">
        <f t="shared" si="1"/>
        <v>0.12851716807060798</v>
      </c>
      <c r="O30" s="169">
        <f t="shared" si="1"/>
        <v>0.69385359019192394</v>
      </c>
      <c r="P30" s="169">
        <f t="shared" si="1"/>
        <v>1.34071811364905</v>
      </c>
      <c r="Q30" s="169">
        <f t="shared" si="1"/>
        <v>3.5173817623656136</v>
      </c>
      <c r="R30" s="169">
        <f t="shared" si="1"/>
        <v>1.0048905993302064</v>
      </c>
      <c r="S30" s="169">
        <f t="shared" si="1"/>
        <v>4.1384943356840411</v>
      </c>
      <c r="T30" s="169">
        <f t="shared" si="1"/>
        <v>1.8722486626870198</v>
      </c>
      <c r="U30" s="169">
        <f t="shared" si="1"/>
        <v>2.1823345492995947</v>
      </c>
      <c r="V30" s="169">
        <f t="shared" si="1"/>
        <v>1.8153942269625321</v>
      </c>
      <c r="W30" s="169">
        <f t="shared" si="1"/>
        <v>8.8252818651870842E-3</v>
      </c>
      <c r="X30" s="169">
        <f t="shared" si="1"/>
        <v>1.8602253149073694E-2</v>
      </c>
      <c r="Y30" s="169">
        <f t="shared" si="1"/>
        <v>1.3129468128349043E-2</v>
      </c>
      <c r="Z30" s="169">
        <f t="shared" si="1"/>
        <v>0.13941152447181526</v>
      </c>
      <c r="AA30" s="169">
        <f t="shared" si="1"/>
        <v>6.014060709888306E-2</v>
      </c>
      <c r="AB30" s="169">
        <f t="shared" si="1"/>
        <v>0.73348428428214396</v>
      </c>
      <c r="AC30" s="169">
        <f t="shared" si="1"/>
        <v>1.1962285177451116E-2</v>
      </c>
      <c r="AD30" s="169">
        <f t="shared" si="1"/>
        <v>2.7426626154564145E-2</v>
      </c>
      <c r="AE30" s="169">
        <f t="shared" si="1"/>
        <v>1.3889574027545506E-2</v>
      </c>
    </row>
    <row r="31" spans="1:88" ht="14.25" customHeight="1">
      <c r="H31" s="169" t="s">
        <v>587</v>
      </c>
      <c r="I31" s="169">
        <f>COUNT(I14:I28)</f>
        <v>15</v>
      </c>
      <c r="J31" s="169">
        <f t="shared" ref="J31:AE31" si="2">COUNT(J14:J28)</f>
        <v>15</v>
      </c>
      <c r="K31" s="169">
        <f t="shared" si="2"/>
        <v>15</v>
      </c>
      <c r="L31" s="169">
        <f t="shared" si="2"/>
        <v>15</v>
      </c>
      <c r="M31" s="169">
        <f t="shared" si="2"/>
        <v>15</v>
      </c>
      <c r="N31" s="169">
        <f t="shared" si="2"/>
        <v>15</v>
      </c>
      <c r="O31" s="169">
        <f t="shared" si="2"/>
        <v>15</v>
      </c>
      <c r="P31" s="169">
        <f t="shared" si="2"/>
        <v>15</v>
      </c>
      <c r="Q31" s="169">
        <f t="shared" si="2"/>
        <v>15</v>
      </c>
      <c r="R31" s="169">
        <f t="shared" si="2"/>
        <v>15</v>
      </c>
      <c r="S31" s="169">
        <f t="shared" si="2"/>
        <v>15</v>
      </c>
      <c r="T31" s="169">
        <f t="shared" si="2"/>
        <v>15</v>
      </c>
      <c r="U31" s="169">
        <f t="shared" si="2"/>
        <v>15</v>
      </c>
      <c r="V31" s="169">
        <f t="shared" si="2"/>
        <v>15</v>
      </c>
      <c r="W31" s="169">
        <f t="shared" si="2"/>
        <v>15</v>
      </c>
      <c r="X31" s="169">
        <f t="shared" si="2"/>
        <v>15</v>
      </c>
      <c r="Y31" s="169">
        <f t="shared" si="2"/>
        <v>15</v>
      </c>
      <c r="Z31" s="169">
        <f t="shared" si="2"/>
        <v>15</v>
      </c>
      <c r="AA31" s="169">
        <f t="shared" si="2"/>
        <v>15</v>
      </c>
      <c r="AB31" s="169">
        <f t="shared" si="2"/>
        <v>15</v>
      </c>
      <c r="AC31" s="169">
        <f t="shared" si="2"/>
        <v>15</v>
      </c>
      <c r="AD31" s="169">
        <f t="shared" si="2"/>
        <v>15</v>
      </c>
      <c r="AE31" s="169">
        <f t="shared" si="2"/>
        <v>15</v>
      </c>
    </row>
    <row r="32" spans="1:88" ht="14.25" customHeight="1">
      <c r="H32" s="169" t="s">
        <v>588</v>
      </c>
      <c r="I32" s="169">
        <f>TINV(0.05,I31-1)</f>
        <v>2.1447866879178044</v>
      </c>
      <c r="J32" s="169">
        <f t="shared" ref="J32:AE32" si="3">TINV(0.05,J31-1)</f>
        <v>2.1447866879178044</v>
      </c>
      <c r="K32" s="169">
        <f t="shared" si="3"/>
        <v>2.1447866879178044</v>
      </c>
      <c r="L32" s="169">
        <f t="shared" si="3"/>
        <v>2.1447866879178044</v>
      </c>
      <c r="M32" s="169">
        <f t="shared" si="3"/>
        <v>2.1447866879178044</v>
      </c>
      <c r="N32" s="169">
        <f t="shared" si="3"/>
        <v>2.1447866879178044</v>
      </c>
      <c r="O32" s="169">
        <f t="shared" si="3"/>
        <v>2.1447866879178044</v>
      </c>
      <c r="P32" s="169">
        <f t="shared" si="3"/>
        <v>2.1447866879178044</v>
      </c>
      <c r="Q32" s="169">
        <f t="shared" si="3"/>
        <v>2.1447866879178044</v>
      </c>
      <c r="R32" s="169">
        <f t="shared" si="3"/>
        <v>2.1447866879178044</v>
      </c>
      <c r="S32" s="169">
        <f t="shared" si="3"/>
        <v>2.1447866879178044</v>
      </c>
      <c r="T32" s="169">
        <f t="shared" si="3"/>
        <v>2.1447866879178044</v>
      </c>
      <c r="U32" s="169">
        <f t="shared" si="3"/>
        <v>2.1447866879178044</v>
      </c>
      <c r="V32" s="169">
        <f t="shared" si="3"/>
        <v>2.1447866879178044</v>
      </c>
      <c r="W32" s="169">
        <f t="shared" si="3"/>
        <v>2.1447866879178044</v>
      </c>
      <c r="X32" s="169">
        <f t="shared" si="3"/>
        <v>2.1447866879178044</v>
      </c>
      <c r="Y32" s="169">
        <f t="shared" si="3"/>
        <v>2.1447866879178044</v>
      </c>
      <c r="Z32" s="169">
        <f t="shared" si="3"/>
        <v>2.1447866879178044</v>
      </c>
      <c r="AA32" s="169">
        <f t="shared" si="3"/>
        <v>2.1447866879178044</v>
      </c>
      <c r="AB32" s="169">
        <f t="shared" si="3"/>
        <v>2.1447866879178044</v>
      </c>
      <c r="AC32" s="169">
        <f t="shared" si="3"/>
        <v>2.1447866879178044</v>
      </c>
      <c r="AD32" s="169">
        <f t="shared" si="3"/>
        <v>2.1447866879178044</v>
      </c>
      <c r="AE32" s="169">
        <f t="shared" si="3"/>
        <v>2.1447866879178044</v>
      </c>
    </row>
    <row r="33" spans="1:88" ht="14.25" customHeight="1">
      <c r="H33" s="169" t="s">
        <v>589</v>
      </c>
      <c r="I33" s="169">
        <f>I32*I30</f>
        <v>0.18250423117113759</v>
      </c>
      <c r="J33" s="169">
        <f t="shared" ref="J33:AE33" si="4">J32*J30</f>
        <v>0.50297224573764776</v>
      </c>
      <c r="K33" s="169">
        <f t="shared" si="4"/>
        <v>1.8636175699300619</v>
      </c>
      <c r="L33" s="169">
        <f t="shared" si="4"/>
        <v>1.6821766889758956</v>
      </c>
      <c r="M33" s="169">
        <f t="shared" si="4"/>
        <v>0.7215164236006596</v>
      </c>
      <c r="N33" s="169">
        <f t="shared" si="4"/>
        <v>0.27564191124673509</v>
      </c>
      <c r="O33" s="169">
        <f t="shared" si="4"/>
        <v>1.4881679436076141</v>
      </c>
      <c r="P33" s="169">
        <f t="shared" si="4"/>
        <v>2.8755543624047526</v>
      </c>
      <c r="Q33" s="169">
        <f t="shared" si="4"/>
        <v>7.5440335802466336</v>
      </c>
      <c r="R33" s="169">
        <f t="shared" si="4"/>
        <v>2.1552759802571706</v>
      </c>
      <c r="S33" s="169">
        <f t="shared" si="4"/>
        <v>8.8761875591983692</v>
      </c>
      <c r="T33" s="169">
        <f t="shared" si="4"/>
        <v>4.015574008203032</v>
      </c>
      <c r="U33" s="169">
        <f t="shared" si="4"/>
        <v>4.6806420899208723</v>
      </c>
      <c r="V33" s="169">
        <f t="shared" si="4"/>
        <v>3.8936333713120721</v>
      </c>
      <c r="W33" s="169">
        <f t="shared" si="4"/>
        <v>1.892834706157567E-2</v>
      </c>
      <c r="X33" s="169">
        <f t="shared" si="4"/>
        <v>3.989786491941031E-2</v>
      </c>
      <c r="Y33" s="169">
        <f t="shared" si="4"/>
        <v>2.8159908461124119E-2</v>
      </c>
      <c r="Z33" s="169">
        <f t="shared" si="4"/>
        <v>0.29900798182947658</v>
      </c>
      <c r="AA33" s="169">
        <f t="shared" si="4"/>
        <v>0.12898877350897939</v>
      </c>
      <c r="AB33" s="169">
        <f t="shared" si="4"/>
        <v>1.5731673287252608</v>
      </c>
      <c r="AC33" s="169">
        <f t="shared" si="4"/>
        <v>2.5656550005673625E-2</v>
      </c>
      <c r="AD33" s="169">
        <f t="shared" si="4"/>
        <v>5.882426267080746E-2</v>
      </c>
      <c r="AE33" s="169">
        <f t="shared" si="4"/>
        <v>2.9790173475128485E-2</v>
      </c>
    </row>
    <row r="34" spans="1:88" s="162" customFormat="1" ht="14.25" customHeight="1"/>
    <row r="35" spans="1:88" ht="14.25" customHeight="1"/>
    <row r="36" spans="1:88" ht="14.25" customHeight="1">
      <c r="A36" s="2" t="s">
        <v>593</v>
      </c>
    </row>
    <row r="37" spans="1:88" ht="14.25" customHeight="1">
      <c r="A37" t="s">
        <v>166</v>
      </c>
      <c r="B37" t="s">
        <v>167</v>
      </c>
      <c r="C37" t="s">
        <v>168</v>
      </c>
      <c r="D37" t="s">
        <v>169</v>
      </c>
      <c r="E37" t="s">
        <v>170</v>
      </c>
      <c r="F37" t="s">
        <v>171</v>
      </c>
      <c r="G37" t="s">
        <v>172</v>
      </c>
      <c r="H37" t="s">
        <v>173</v>
      </c>
      <c r="I37" t="s">
        <v>312</v>
      </c>
      <c r="J37" t="s">
        <v>313</v>
      </c>
      <c r="K37" t="s">
        <v>314</v>
      </c>
      <c r="L37" t="s">
        <v>315</v>
      </c>
      <c r="M37" t="s">
        <v>316</v>
      </c>
      <c r="N37" t="s">
        <v>317</v>
      </c>
      <c r="O37" t="s">
        <v>318</v>
      </c>
      <c r="P37" t="s">
        <v>319</v>
      </c>
      <c r="Q37" t="s">
        <v>320</v>
      </c>
      <c r="R37" t="s">
        <v>321</v>
      </c>
      <c r="S37" t="s">
        <v>322</v>
      </c>
      <c r="T37" t="s">
        <v>323</v>
      </c>
      <c r="U37" t="s">
        <v>324</v>
      </c>
      <c r="V37" t="s">
        <v>325</v>
      </c>
      <c r="W37" t="s">
        <v>326</v>
      </c>
      <c r="X37" t="s">
        <v>327</v>
      </c>
      <c r="Y37" t="s">
        <v>328</v>
      </c>
      <c r="Z37" t="s">
        <v>329</v>
      </c>
      <c r="AA37" t="s">
        <v>330</v>
      </c>
      <c r="AB37" t="s">
        <v>331</v>
      </c>
      <c r="AC37" t="s">
        <v>332</v>
      </c>
      <c r="AD37" t="s">
        <v>333</v>
      </c>
      <c r="AE37" t="s">
        <v>334</v>
      </c>
      <c r="AF37" t="s">
        <v>535</v>
      </c>
      <c r="AG37" t="s">
        <v>536</v>
      </c>
      <c r="AH37" t="s">
        <v>537</v>
      </c>
      <c r="AI37" t="s">
        <v>538</v>
      </c>
      <c r="AJ37" t="s">
        <v>539</v>
      </c>
      <c r="AK37" t="s">
        <v>540</v>
      </c>
      <c r="AL37" t="s">
        <v>541</v>
      </c>
      <c r="AM37" t="s">
        <v>542</v>
      </c>
      <c r="AN37" t="s">
        <v>543</v>
      </c>
      <c r="AO37" t="s">
        <v>544</v>
      </c>
      <c r="AP37" t="s">
        <v>545</v>
      </c>
      <c r="AQ37" t="s">
        <v>546</v>
      </c>
      <c r="AR37" t="s">
        <v>547</v>
      </c>
      <c r="AS37" t="s">
        <v>548</v>
      </c>
      <c r="AT37" t="s">
        <v>549</v>
      </c>
      <c r="AU37" t="s">
        <v>550</v>
      </c>
      <c r="AV37" t="s">
        <v>551</v>
      </c>
      <c r="AW37" t="s">
        <v>552</v>
      </c>
      <c r="AX37" t="s">
        <v>553</v>
      </c>
      <c r="AY37" t="s">
        <v>554</v>
      </c>
      <c r="AZ37" t="s">
        <v>555</v>
      </c>
      <c r="BA37" t="s">
        <v>556</v>
      </c>
      <c r="BB37" t="s">
        <v>557</v>
      </c>
      <c r="BC37" t="s">
        <v>558</v>
      </c>
      <c r="BD37" t="s">
        <v>559</v>
      </c>
      <c r="BE37" t="s">
        <v>560</v>
      </c>
      <c r="BF37" t="s">
        <v>561</v>
      </c>
      <c r="BG37" t="s">
        <v>562</v>
      </c>
      <c r="BH37" t="s">
        <v>563</v>
      </c>
      <c r="BI37" t="s">
        <v>564</v>
      </c>
      <c r="BJ37" t="s">
        <v>565</v>
      </c>
      <c r="BK37" t="s">
        <v>566</v>
      </c>
      <c r="BL37" t="s">
        <v>567</v>
      </c>
      <c r="BM37" t="s">
        <v>568</v>
      </c>
      <c r="BN37" t="s">
        <v>569</v>
      </c>
      <c r="BO37" t="s">
        <v>570</v>
      </c>
      <c r="BP37" t="s">
        <v>571</v>
      </c>
      <c r="BQ37" t="s">
        <v>572</v>
      </c>
      <c r="BR37" t="s">
        <v>573</v>
      </c>
      <c r="BS37" s="123" t="s">
        <v>335</v>
      </c>
      <c r="BT37" s="123" t="s">
        <v>336</v>
      </c>
      <c r="BU37" s="123" t="s">
        <v>337</v>
      </c>
      <c r="BV37" t="s">
        <v>574</v>
      </c>
      <c r="BW37" t="s">
        <v>575</v>
      </c>
      <c r="BX37" t="s">
        <v>576</v>
      </c>
      <c r="BY37" t="s">
        <v>577</v>
      </c>
      <c r="BZ37" s="123" t="s">
        <v>338</v>
      </c>
      <c r="CA37" s="123" t="s">
        <v>339</v>
      </c>
      <c r="CB37" s="123" t="s">
        <v>340</v>
      </c>
      <c r="CC37" t="s">
        <v>578</v>
      </c>
      <c r="CD37" t="s">
        <v>579</v>
      </c>
      <c r="CE37" s="123" t="s">
        <v>341</v>
      </c>
      <c r="CF37" s="123" t="s">
        <v>342</v>
      </c>
      <c r="CG37" t="s">
        <v>580</v>
      </c>
      <c r="CH37" s="123" t="s">
        <v>343</v>
      </c>
      <c r="CI37" t="s">
        <v>581</v>
      </c>
      <c r="CJ37" t="s">
        <v>582</v>
      </c>
    </row>
    <row r="38" spans="1:88" ht="14.25" customHeight="1">
      <c r="A38" t="s">
        <v>198</v>
      </c>
      <c r="B38" t="s">
        <v>199</v>
      </c>
      <c r="C38" t="s">
        <v>200</v>
      </c>
      <c r="D38">
        <v>44160</v>
      </c>
      <c r="E38">
        <v>0.67222222222222217</v>
      </c>
      <c r="F38">
        <v>3108</v>
      </c>
      <c r="G38" t="s">
        <v>174</v>
      </c>
      <c r="H38" t="s">
        <v>175</v>
      </c>
      <c r="I38">
        <v>1.7030000000000001</v>
      </c>
      <c r="J38">
        <v>755.5</v>
      </c>
      <c r="K38">
        <v>757.3</v>
      </c>
      <c r="L38">
        <v>770.6</v>
      </c>
      <c r="M38">
        <v>14.73</v>
      </c>
      <c r="N38">
        <v>14.75</v>
      </c>
      <c r="O38">
        <v>0.24660000000000001</v>
      </c>
      <c r="P38">
        <v>194.7</v>
      </c>
      <c r="Q38">
        <v>197</v>
      </c>
      <c r="R38">
        <v>2964</v>
      </c>
      <c r="S38">
        <v>2147</v>
      </c>
      <c r="T38">
        <v>2858</v>
      </c>
      <c r="U38">
        <v>2457</v>
      </c>
      <c r="V38">
        <v>2934</v>
      </c>
      <c r="W38">
        <v>3.6440000000000001</v>
      </c>
      <c r="X38">
        <v>3.6480000000000001</v>
      </c>
      <c r="Y38">
        <v>3.8650000000000002</v>
      </c>
      <c r="Z38">
        <v>11.06</v>
      </c>
      <c r="AA38">
        <v>32.03</v>
      </c>
      <c r="AB38">
        <v>11.26</v>
      </c>
      <c r="AC38">
        <v>50.45</v>
      </c>
      <c r="AD38">
        <v>2.5000000000000001E-3</v>
      </c>
      <c r="AE38">
        <v>2.5000000000000001E-3</v>
      </c>
      <c r="AF38" t="s">
        <v>309</v>
      </c>
      <c r="AG38">
        <v>1.66</v>
      </c>
      <c r="AH38">
        <v>1.83</v>
      </c>
      <c r="AI38">
        <v>0.83</v>
      </c>
      <c r="AJ38">
        <v>0.54</v>
      </c>
      <c r="AK38">
        <v>6.33</v>
      </c>
      <c r="AL38">
        <v>1.23</v>
      </c>
      <c r="AM38">
        <v>59.85</v>
      </c>
      <c r="AN38">
        <v>1.1299999999999999</v>
      </c>
      <c r="AO38">
        <v>5.03</v>
      </c>
      <c r="AP38">
        <v>3.94</v>
      </c>
      <c r="AQ38">
        <v>4.03</v>
      </c>
      <c r="AR38">
        <v>0.39</v>
      </c>
      <c r="AS38">
        <v>4.0999999999999996</v>
      </c>
      <c r="AT38">
        <v>0.62</v>
      </c>
      <c r="AU38">
        <v>1.63</v>
      </c>
      <c r="AV38">
        <v>0.28999999999999998</v>
      </c>
      <c r="AW38">
        <v>0.69</v>
      </c>
      <c r="AX38">
        <v>0.83</v>
      </c>
      <c r="AY38">
        <v>0.17</v>
      </c>
      <c r="AZ38">
        <v>0.73</v>
      </c>
      <c r="BA38">
        <v>0.26</v>
      </c>
      <c r="BB38">
        <v>27.91</v>
      </c>
      <c r="BC38">
        <v>16.78</v>
      </c>
      <c r="BD38" t="s">
        <v>311</v>
      </c>
      <c r="BE38">
        <v>87994.46</v>
      </c>
      <c r="BF38">
        <v>86120.87</v>
      </c>
      <c r="BG38">
        <v>21901900</v>
      </c>
      <c r="BH38">
        <v>3326360</v>
      </c>
      <c r="BI38">
        <v>388.91</v>
      </c>
      <c r="BJ38">
        <v>570660.1</v>
      </c>
      <c r="BK38">
        <v>1672.45</v>
      </c>
      <c r="BL38">
        <v>8410.49</v>
      </c>
      <c r="BM38">
        <v>10636320</v>
      </c>
      <c r="BN38">
        <v>7558161</v>
      </c>
      <c r="BO38">
        <v>460.02</v>
      </c>
      <c r="BP38">
        <v>216077.7</v>
      </c>
      <c r="BQ38">
        <v>6380.52</v>
      </c>
      <c r="BR38">
        <v>3396974</v>
      </c>
      <c r="BS38">
        <v>42145.3</v>
      </c>
      <c r="BT38">
        <v>1146181</v>
      </c>
      <c r="BU38">
        <v>9628850</v>
      </c>
      <c r="BV38">
        <v>2558.0300000000002</v>
      </c>
      <c r="BW38">
        <v>143384.70000000001</v>
      </c>
      <c r="BX38">
        <v>177177.5</v>
      </c>
      <c r="BY38">
        <v>60301.07</v>
      </c>
      <c r="BZ38">
        <v>3641.25</v>
      </c>
      <c r="CA38">
        <v>47127.86</v>
      </c>
      <c r="CB38">
        <v>284366.59999999998</v>
      </c>
      <c r="CC38">
        <v>1385950</v>
      </c>
      <c r="CD38">
        <v>67965.55</v>
      </c>
      <c r="CE38">
        <v>1850024</v>
      </c>
      <c r="CF38">
        <v>124703.6</v>
      </c>
      <c r="CG38">
        <v>286358.2</v>
      </c>
      <c r="CH38">
        <v>1998048</v>
      </c>
      <c r="CI38">
        <v>1879.42</v>
      </c>
      <c r="CJ38">
        <v>220</v>
      </c>
    </row>
    <row r="39" spans="1:88" ht="14.25" customHeight="1">
      <c r="A39" t="s">
        <v>201</v>
      </c>
      <c r="B39" t="s">
        <v>199</v>
      </c>
      <c r="C39" t="s">
        <v>200</v>
      </c>
      <c r="D39">
        <v>44160</v>
      </c>
      <c r="E39">
        <v>0.67569444444444438</v>
      </c>
      <c r="F39">
        <v>3108</v>
      </c>
      <c r="G39" t="s">
        <v>174</v>
      </c>
      <c r="H39" t="s">
        <v>175</v>
      </c>
      <c r="I39">
        <v>1.724</v>
      </c>
      <c r="J39">
        <v>750.6</v>
      </c>
      <c r="K39">
        <v>766.4</v>
      </c>
      <c r="L39">
        <v>776.5</v>
      </c>
      <c r="M39">
        <v>15.35</v>
      </c>
      <c r="N39">
        <v>14.76</v>
      </c>
      <c r="O39">
        <v>0.1056</v>
      </c>
      <c r="P39">
        <v>196.2</v>
      </c>
      <c r="Q39">
        <v>196.1</v>
      </c>
      <c r="R39">
        <v>2976</v>
      </c>
      <c r="S39">
        <v>1892</v>
      </c>
      <c r="T39">
        <v>2880</v>
      </c>
      <c r="U39">
        <v>2429</v>
      </c>
      <c r="V39">
        <v>2956</v>
      </c>
      <c r="W39">
        <v>3.641</v>
      </c>
      <c r="X39">
        <v>3.6709999999999998</v>
      </c>
      <c r="Y39">
        <v>3.9089999999999998</v>
      </c>
      <c r="Z39">
        <v>11.19</v>
      </c>
      <c r="AA39">
        <v>32.56</v>
      </c>
      <c r="AB39">
        <v>11.49</v>
      </c>
      <c r="AC39">
        <v>50.77</v>
      </c>
      <c r="AD39">
        <v>1.6999999999999999E-3</v>
      </c>
      <c r="AE39">
        <v>2.9999999999999997E-4</v>
      </c>
      <c r="AF39" t="s">
        <v>309</v>
      </c>
      <c r="AG39">
        <v>0.44</v>
      </c>
      <c r="AH39">
        <v>1.45</v>
      </c>
      <c r="AI39">
        <v>0.49</v>
      </c>
      <c r="AJ39">
        <v>0.72</v>
      </c>
      <c r="AK39">
        <v>19.39</v>
      </c>
      <c r="AL39">
        <v>0.56999999999999995</v>
      </c>
      <c r="AM39" t="s">
        <v>310</v>
      </c>
      <c r="AN39">
        <v>2.27</v>
      </c>
      <c r="AO39">
        <v>4.95</v>
      </c>
      <c r="AP39">
        <v>3.1</v>
      </c>
      <c r="AQ39">
        <v>5.36</v>
      </c>
      <c r="AR39">
        <v>0.76</v>
      </c>
      <c r="AS39">
        <v>4.62</v>
      </c>
      <c r="AT39">
        <v>1.0900000000000001</v>
      </c>
      <c r="AU39">
        <v>2.54</v>
      </c>
      <c r="AV39">
        <v>1.25</v>
      </c>
      <c r="AW39">
        <v>0.69</v>
      </c>
      <c r="AX39">
        <v>1.21</v>
      </c>
      <c r="AY39">
        <v>0.81</v>
      </c>
      <c r="AZ39">
        <v>0.56999999999999995</v>
      </c>
      <c r="BA39">
        <v>0.97</v>
      </c>
      <c r="BB39">
        <v>79.87</v>
      </c>
      <c r="BC39" t="s">
        <v>310</v>
      </c>
      <c r="BD39" t="s">
        <v>311</v>
      </c>
      <c r="BE39">
        <v>88447.91</v>
      </c>
      <c r="BF39">
        <v>85130.72</v>
      </c>
      <c r="BG39">
        <v>22003780</v>
      </c>
      <c r="BH39">
        <v>3327054</v>
      </c>
      <c r="BI39">
        <v>402.24</v>
      </c>
      <c r="BJ39">
        <v>566616.1</v>
      </c>
      <c r="BK39">
        <v>1606.95</v>
      </c>
      <c r="BL39">
        <v>8428.2999999999993</v>
      </c>
      <c r="BM39">
        <v>10520810</v>
      </c>
      <c r="BN39">
        <v>7540133</v>
      </c>
      <c r="BO39">
        <v>403.35</v>
      </c>
      <c r="BP39">
        <v>216103.4</v>
      </c>
      <c r="BQ39">
        <v>6273.79</v>
      </c>
      <c r="BR39">
        <v>3396729</v>
      </c>
      <c r="BS39">
        <v>41930.29</v>
      </c>
      <c r="BT39">
        <v>1139620</v>
      </c>
      <c r="BU39">
        <v>9558353</v>
      </c>
      <c r="BV39">
        <v>2543.58</v>
      </c>
      <c r="BW39">
        <v>143213.1</v>
      </c>
      <c r="BX39">
        <v>177872</v>
      </c>
      <c r="BY39">
        <v>60688.43</v>
      </c>
      <c r="BZ39">
        <v>3684.59</v>
      </c>
      <c r="CA39">
        <v>47055.46</v>
      </c>
      <c r="CB39">
        <v>281547.7</v>
      </c>
      <c r="CC39">
        <v>1394912</v>
      </c>
      <c r="CD39">
        <v>69267.31</v>
      </c>
      <c r="CE39">
        <v>1848359</v>
      </c>
      <c r="CF39">
        <v>124439.9</v>
      </c>
      <c r="CG39">
        <v>287881.5</v>
      </c>
      <c r="CH39">
        <v>2003146</v>
      </c>
      <c r="CI39">
        <v>1856.45</v>
      </c>
      <c r="CJ39">
        <v>156.30000000000001</v>
      </c>
    </row>
    <row r="40" spans="1:88" ht="14.25" customHeight="1">
      <c r="A40" t="s">
        <v>238</v>
      </c>
      <c r="B40" t="s">
        <v>199</v>
      </c>
      <c r="C40" t="s">
        <v>200</v>
      </c>
      <c r="D40">
        <v>44160</v>
      </c>
      <c r="E40">
        <v>0.74375000000000002</v>
      </c>
      <c r="F40">
        <v>3108</v>
      </c>
      <c r="G40" t="s">
        <v>174</v>
      </c>
      <c r="H40" t="s">
        <v>175</v>
      </c>
      <c r="I40">
        <v>1.722</v>
      </c>
      <c r="J40">
        <v>747.5</v>
      </c>
      <c r="K40">
        <v>768.4</v>
      </c>
      <c r="L40">
        <v>784.9</v>
      </c>
      <c r="M40">
        <v>15.27</v>
      </c>
      <c r="N40">
        <v>15.05</v>
      </c>
      <c r="O40">
        <v>0.2319</v>
      </c>
      <c r="P40">
        <v>197.9</v>
      </c>
      <c r="Q40">
        <v>201.4</v>
      </c>
      <c r="R40">
        <v>2929</v>
      </c>
      <c r="S40">
        <v>1888</v>
      </c>
      <c r="T40">
        <v>2890</v>
      </c>
      <c r="U40">
        <v>2506</v>
      </c>
      <c r="V40">
        <v>2959</v>
      </c>
      <c r="W40">
        <v>3.6190000000000002</v>
      </c>
      <c r="X40">
        <v>3.6749999999999998</v>
      </c>
      <c r="Y40">
        <v>3.883</v>
      </c>
      <c r="Z40">
        <v>11</v>
      </c>
      <c r="AA40">
        <v>31.88</v>
      </c>
      <c r="AB40">
        <v>11.04</v>
      </c>
      <c r="AC40">
        <v>50.34</v>
      </c>
      <c r="AD40">
        <v>-8.0000000000000004E-4</v>
      </c>
      <c r="AE40">
        <v>4.0000000000000002E-4</v>
      </c>
      <c r="AF40" t="s">
        <v>309</v>
      </c>
      <c r="AG40">
        <v>1.37</v>
      </c>
      <c r="AH40">
        <v>0.15</v>
      </c>
      <c r="AI40">
        <v>0.63</v>
      </c>
      <c r="AJ40">
        <v>0.49</v>
      </c>
      <c r="AK40">
        <v>1.69</v>
      </c>
      <c r="AL40">
        <v>0.19</v>
      </c>
      <c r="AM40" t="s">
        <v>310</v>
      </c>
      <c r="AN40">
        <v>2.5299999999999998</v>
      </c>
      <c r="AO40">
        <v>4.9800000000000004</v>
      </c>
      <c r="AP40">
        <v>2.02</v>
      </c>
      <c r="AQ40">
        <v>7.52</v>
      </c>
      <c r="AR40">
        <v>0.48</v>
      </c>
      <c r="AS40">
        <v>1.23</v>
      </c>
      <c r="AT40">
        <v>0.33</v>
      </c>
      <c r="AU40">
        <v>1.05</v>
      </c>
      <c r="AV40">
        <v>0.08</v>
      </c>
      <c r="AW40">
        <v>0.36</v>
      </c>
      <c r="AX40">
        <v>4.03</v>
      </c>
      <c r="AY40">
        <v>0.3</v>
      </c>
      <c r="AZ40">
        <v>0.44</v>
      </c>
      <c r="BA40">
        <v>0.09</v>
      </c>
      <c r="BB40">
        <v>64.89</v>
      </c>
      <c r="BC40" t="s">
        <v>310</v>
      </c>
      <c r="BD40" t="s">
        <v>311</v>
      </c>
      <c r="BE40">
        <v>86407.38</v>
      </c>
      <c r="BF40">
        <v>87037.52</v>
      </c>
      <c r="BG40">
        <v>21579930</v>
      </c>
      <c r="BH40">
        <v>3289922</v>
      </c>
      <c r="BI40">
        <v>411.13</v>
      </c>
      <c r="BJ40">
        <v>564999.5</v>
      </c>
      <c r="BK40">
        <v>1703.55</v>
      </c>
      <c r="BL40">
        <v>8719.57</v>
      </c>
      <c r="BM40">
        <v>10495890</v>
      </c>
      <c r="BN40">
        <v>7548293</v>
      </c>
      <c r="BO40">
        <v>413.36</v>
      </c>
      <c r="BP40">
        <v>212106.4</v>
      </c>
      <c r="BQ40">
        <v>6646.19</v>
      </c>
      <c r="BR40">
        <v>3325840</v>
      </c>
      <c r="BS40">
        <v>43048.28</v>
      </c>
      <c r="BT40">
        <v>1159030</v>
      </c>
      <c r="BU40">
        <v>9349612</v>
      </c>
      <c r="BV40">
        <v>2595.4499999999998</v>
      </c>
      <c r="BW40">
        <v>140239.6</v>
      </c>
      <c r="BX40">
        <v>172834.7</v>
      </c>
      <c r="BY40">
        <v>60456.17</v>
      </c>
      <c r="BZ40">
        <v>3722.01</v>
      </c>
      <c r="CA40">
        <v>47776.69</v>
      </c>
      <c r="CB40">
        <v>275210.2</v>
      </c>
      <c r="CC40">
        <v>1335088</v>
      </c>
      <c r="CD40">
        <v>64498.31</v>
      </c>
      <c r="CE40">
        <v>1789977</v>
      </c>
      <c r="CF40">
        <v>120453.1</v>
      </c>
      <c r="CG40">
        <v>276433.3</v>
      </c>
      <c r="CH40">
        <v>1910282</v>
      </c>
      <c r="CI40">
        <v>1691.25</v>
      </c>
      <c r="CJ40">
        <v>149.63</v>
      </c>
    </row>
    <row r="41" spans="1:88" ht="14.25" customHeight="1">
      <c r="A41" t="s">
        <v>284</v>
      </c>
      <c r="B41" t="s">
        <v>199</v>
      </c>
      <c r="C41" t="s">
        <v>200</v>
      </c>
      <c r="D41">
        <v>44160</v>
      </c>
      <c r="E41">
        <v>0.84097222222222223</v>
      </c>
      <c r="F41">
        <v>3108</v>
      </c>
      <c r="G41" t="s">
        <v>174</v>
      </c>
      <c r="H41" t="s">
        <v>175</v>
      </c>
      <c r="I41">
        <v>1.7070000000000001</v>
      </c>
      <c r="J41">
        <v>735.6</v>
      </c>
      <c r="K41">
        <v>760.1</v>
      </c>
      <c r="L41">
        <v>775.6</v>
      </c>
      <c r="M41">
        <v>14.18</v>
      </c>
      <c r="N41">
        <v>14.8</v>
      </c>
      <c r="O41">
        <v>-3.3500000000000002E-2</v>
      </c>
      <c r="P41">
        <v>194.4</v>
      </c>
      <c r="Q41">
        <v>199.4</v>
      </c>
      <c r="R41">
        <v>2915</v>
      </c>
      <c r="S41">
        <v>2065</v>
      </c>
      <c r="T41">
        <v>2880</v>
      </c>
      <c r="U41">
        <v>2453</v>
      </c>
      <c r="V41">
        <v>2983</v>
      </c>
      <c r="W41">
        <v>3.7170000000000001</v>
      </c>
      <c r="X41">
        <v>3.6850000000000001</v>
      </c>
      <c r="Y41">
        <v>3.9460000000000002</v>
      </c>
      <c r="Z41">
        <v>11.14</v>
      </c>
      <c r="AA41">
        <v>32.4</v>
      </c>
      <c r="AB41">
        <v>11</v>
      </c>
      <c r="AC41">
        <v>51.19</v>
      </c>
      <c r="AD41">
        <v>-2.8E-3</v>
      </c>
      <c r="AE41">
        <v>1E-4</v>
      </c>
      <c r="AF41" t="s">
        <v>309</v>
      </c>
      <c r="AG41">
        <v>1.4</v>
      </c>
      <c r="AH41">
        <v>0.47</v>
      </c>
      <c r="AI41">
        <v>0.57999999999999996</v>
      </c>
      <c r="AJ41">
        <v>0.46</v>
      </c>
      <c r="AK41">
        <v>9.2899999999999991</v>
      </c>
      <c r="AL41">
        <v>0.93</v>
      </c>
      <c r="AM41" t="s">
        <v>310</v>
      </c>
      <c r="AN41">
        <v>2.4900000000000002</v>
      </c>
      <c r="AO41">
        <v>5.4</v>
      </c>
      <c r="AP41">
        <v>3.31</v>
      </c>
      <c r="AQ41">
        <v>8.66</v>
      </c>
      <c r="AR41">
        <v>0.85</v>
      </c>
      <c r="AS41">
        <v>1.23</v>
      </c>
      <c r="AT41">
        <v>0.42</v>
      </c>
      <c r="AU41">
        <v>1.89</v>
      </c>
      <c r="AV41">
        <v>0.75</v>
      </c>
      <c r="AW41">
        <v>1.39</v>
      </c>
      <c r="AX41">
        <v>2.5099999999999998</v>
      </c>
      <c r="AY41">
        <v>0.72</v>
      </c>
      <c r="AZ41">
        <v>0.61</v>
      </c>
      <c r="BA41">
        <v>0.48</v>
      </c>
      <c r="BB41">
        <v>31.83</v>
      </c>
      <c r="BC41" t="s">
        <v>310</v>
      </c>
      <c r="BD41" t="s">
        <v>311</v>
      </c>
      <c r="BE41">
        <v>75871.67</v>
      </c>
      <c r="BF41">
        <v>77280.070000000007</v>
      </c>
      <c r="BG41">
        <v>18911010</v>
      </c>
      <c r="BH41">
        <v>2880184</v>
      </c>
      <c r="BI41">
        <v>345.57</v>
      </c>
      <c r="BJ41">
        <v>492570.2</v>
      </c>
      <c r="BK41">
        <v>1417.92</v>
      </c>
      <c r="BL41">
        <v>7742.32</v>
      </c>
      <c r="BM41">
        <v>9228508</v>
      </c>
      <c r="BN41">
        <v>6790703</v>
      </c>
      <c r="BO41">
        <v>407.8</v>
      </c>
      <c r="BP41">
        <v>187276</v>
      </c>
      <c r="BQ41">
        <v>5870.26</v>
      </c>
      <c r="BR41">
        <v>2970252</v>
      </c>
      <c r="BS41">
        <v>38841.75</v>
      </c>
      <c r="BT41">
        <v>1046526</v>
      </c>
      <c r="BU41">
        <v>8283032</v>
      </c>
      <c r="BV41">
        <v>2405.04</v>
      </c>
      <c r="BW41">
        <v>124571.1</v>
      </c>
      <c r="BX41">
        <v>155564.6</v>
      </c>
      <c r="BY41">
        <v>55374.91</v>
      </c>
      <c r="BZ41">
        <v>3565.67</v>
      </c>
      <c r="CA41">
        <v>43674.79</v>
      </c>
      <c r="CB41">
        <v>246030.2</v>
      </c>
      <c r="CC41">
        <v>1212828</v>
      </c>
      <c r="CD41">
        <v>58594.58</v>
      </c>
      <c r="CE41">
        <v>1631850</v>
      </c>
      <c r="CF41">
        <v>109624.6</v>
      </c>
      <c r="CG41">
        <v>256292.2</v>
      </c>
      <c r="CH41">
        <v>1773382</v>
      </c>
      <c r="CI41">
        <v>1509.37</v>
      </c>
      <c r="CJ41">
        <v>131.47999999999999</v>
      </c>
    </row>
    <row r="42" spans="1:88" ht="14.25" customHeight="1">
      <c r="H42" s="169" t="s">
        <v>585</v>
      </c>
      <c r="I42" s="169">
        <f>AVERAGE(I38:I41)</f>
        <v>1.714</v>
      </c>
      <c r="J42" s="169">
        <f t="shared" ref="J42:AE42" si="5">AVERAGE(J38:J41)</f>
        <v>747.3</v>
      </c>
      <c r="K42" s="169">
        <f t="shared" si="5"/>
        <v>763.05</v>
      </c>
      <c r="L42" s="169">
        <f t="shared" si="5"/>
        <v>776.9</v>
      </c>
      <c r="M42" s="169">
        <f t="shared" si="5"/>
        <v>14.882499999999999</v>
      </c>
      <c r="N42" s="169">
        <f t="shared" si="5"/>
        <v>14.84</v>
      </c>
      <c r="O42" s="169">
        <f t="shared" si="5"/>
        <v>0.13765000000000002</v>
      </c>
      <c r="P42" s="169">
        <f t="shared" si="5"/>
        <v>195.79999999999998</v>
      </c>
      <c r="Q42" s="169">
        <f t="shared" si="5"/>
        <v>198.47499999999999</v>
      </c>
      <c r="R42" s="169">
        <f t="shared" si="5"/>
        <v>2946</v>
      </c>
      <c r="S42" s="169">
        <f t="shared" si="5"/>
        <v>1998</v>
      </c>
      <c r="T42" s="169">
        <f t="shared" si="5"/>
        <v>2877</v>
      </c>
      <c r="U42" s="169">
        <f t="shared" si="5"/>
        <v>2461.25</v>
      </c>
      <c r="V42" s="169">
        <f t="shared" si="5"/>
        <v>2958</v>
      </c>
      <c r="W42" s="169">
        <f t="shared" si="5"/>
        <v>3.6552500000000001</v>
      </c>
      <c r="X42" s="169">
        <f t="shared" si="5"/>
        <v>3.6697500000000001</v>
      </c>
      <c r="Y42" s="169">
        <f t="shared" si="5"/>
        <v>3.9007499999999999</v>
      </c>
      <c r="Z42" s="169">
        <f t="shared" si="5"/>
        <v>11.0975</v>
      </c>
      <c r="AA42" s="169">
        <f t="shared" si="5"/>
        <v>32.217500000000001</v>
      </c>
      <c r="AB42" s="169">
        <f t="shared" si="5"/>
        <v>11.1975</v>
      </c>
      <c r="AC42" s="169">
        <f t="shared" si="5"/>
        <v>50.6875</v>
      </c>
      <c r="AD42" s="169">
        <f t="shared" si="5"/>
        <v>1.4999999999999996E-4</v>
      </c>
      <c r="AE42" s="169">
        <f t="shared" si="5"/>
        <v>8.25E-4</v>
      </c>
    </row>
    <row r="43" spans="1:88" ht="14.25" customHeight="1">
      <c r="H43" s="169" t="s">
        <v>586</v>
      </c>
      <c r="I43" s="169">
        <f>_xlfn.STDEV.P(I38:I41)</f>
        <v>9.1378334412484854E-3</v>
      </c>
      <c r="J43" s="169">
        <f t="shared" ref="J43:AE43" si="6">_xlfn.STDEV.P(J38:J41)</f>
        <v>7.3324620694552456</v>
      </c>
      <c r="K43" s="169">
        <f t="shared" si="6"/>
        <v>4.5169126624277336</v>
      </c>
      <c r="L43" s="169">
        <f t="shared" si="6"/>
        <v>5.1366331385451138</v>
      </c>
      <c r="M43" s="169">
        <f t="shared" si="6"/>
        <v>0.47049840594841541</v>
      </c>
      <c r="N43" s="169">
        <f t="shared" si="6"/>
        <v>0.12267844146385326</v>
      </c>
      <c r="O43" s="169">
        <f t="shared" si="6"/>
        <v>0.11299633843625198</v>
      </c>
      <c r="P43" s="169">
        <f t="shared" si="6"/>
        <v>1.3910427743243576</v>
      </c>
      <c r="Q43" s="169">
        <f t="shared" si="6"/>
        <v>2.0753011829611667</v>
      </c>
      <c r="R43" s="169">
        <f t="shared" si="6"/>
        <v>24.869660230891775</v>
      </c>
      <c r="S43" s="169">
        <f t="shared" si="6"/>
        <v>111.83246398072431</v>
      </c>
      <c r="T43" s="169">
        <f t="shared" si="6"/>
        <v>11.704699910719626</v>
      </c>
      <c r="U43" s="169">
        <f t="shared" si="6"/>
        <v>27.967615200442101</v>
      </c>
      <c r="V43" s="169">
        <f t="shared" si="6"/>
        <v>17.363755354185336</v>
      </c>
      <c r="W43" s="169">
        <f t="shared" si="6"/>
        <v>3.693490896157723E-2</v>
      </c>
      <c r="X43" s="169">
        <f t="shared" si="6"/>
        <v>1.3553136168429741E-2</v>
      </c>
      <c r="Y43" s="169">
        <f t="shared" si="6"/>
        <v>3.0449753693585095E-2</v>
      </c>
      <c r="Z43" s="169">
        <f t="shared" si="6"/>
        <v>7.2929760729073964E-2</v>
      </c>
      <c r="AA43" s="169">
        <f t="shared" si="6"/>
        <v>0.27371289702898605</v>
      </c>
      <c r="AB43" s="169">
        <f t="shared" si="6"/>
        <v>0.19575175605853473</v>
      </c>
      <c r="AC43" s="169">
        <f t="shared" si="6"/>
        <v>0.33033127311836313</v>
      </c>
      <c r="AD43" s="169">
        <f t="shared" si="6"/>
        <v>2.093442141545832E-3</v>
      </c>
      <c r="AE43" s="169">
        <f t="shared" si="6"/>
        <v>9.7307502280142828E-4</v>
      </c>
    </row>
    <row r="44" spans="1:88" ht="14.25" customHeight="1">
      <c r="H44" s="169" t="s">
        <v>590</v>
      </c>
      <c r="I44" s="125">
        <v>1.629854639583191</v>
      </c>
      <c r="J44" s="132">
        <v>732.30479104599794</v>
      </c>
      <c r="K44" s="132">
        <v>732.30479104599794</v>
      </c>
      <c r="L44" s="132">
        <v>732.30479104599794</v>
      </c>
      <c r="M44" s="132">
        <v>13.144939769513622</v>
      </c>
      <c r="N44" s="132">
        <v>13.144939769513622</v>
      </c>
      <c r="O44" s="132" t="s">
        <v>364</v>
      </c>
      <c r="P44" s="132">
        <v>189.86480267983572</v>
      </c>
      <c r="Q44" s="132">
        <v>189.86480267983572</v>
      </c>
      <c r="R44" s="132">
        <v>2891.2972901105072</v>
      </c>
      <c r="S44" s="132">
        <v>2891.2972901105072</v>
      </c>
      <c r="T44" s="132">
        <v>2891.2972901105072</v>
      </c>
      <c r="U44" s="132">
        <v>2891.2972901105072</v>
      </c>
      <c r="V44" s="132">
        <v>2891.2972901105072</v>
      </c>
      <c r="W44" s="132">
        <v>3.5436321187321096</v>
      </c>
      <c r="X44" s="132">
        <v>3.5436321187321096</v>
      </c>
      <c r="Y44" s="132">
        <v>3.6487523396093859</v>
      </c>
      <c r="Z44" s="132">
        <v>9.1798443353015884</v>
      </c>
      <c r="AA44" s="132">
        <v>30.848363883611935</v>
      </c>
      <c r="AB44" s="132">
        <v>11.327440623504636</v>
      </c>
      <c r="AC44" s="132">
        <v>50.909624727667854</v>
      </c>
      <c r="AD44" s="132" t="s">
        <v>364</v>
      </c>
      <c r="AE44" s="132" t="s">
        <v>364</v>
      </c>
    </row>
    <row r="45" spans="1:88" ht="14.25" customHeight="1">
      <c r="H45" s="169" t="s">
        <v>591</v>
      </c>
      <c r="I45" s="169">
        <f>I42/I44</f>
        <v>1.0516275245492614</v>
      </c>
      <c r="J45" s="169">
        <f t="shared" ref="J45:AE45" si="7">J42/J44</f>
        <v>1.0204767320074246</v>
      </c>
      <c r="K45" s="169">
        <f t="shared" si="7"/>
        <v>1.0419841701569188</v>
      </c>
      <c r="L45" s="169">
        <f t="shared" si="7"/>
        <v>1.0608970602121881</v>
      </c>
      <c r="M45" s="169">
        <f t="shared" si="7"/>
        <v>1.1321847236239309</v>
      </c>
      <c r="N45" s="169">
        <f t="shared" si="7"/>
        <v>1.1289515403043264</v>
      </c>
      <c r="O45" s="169" t="e">
        <f t="shared" si="7"/>
        <v>#VALUE!</v>
      </c>
      <c r="P45" s="169">
        <f t="shared" si="7"/>
        <v>1.0312601242378381</v>
      </c>
      <c r="Q45" s="169">
        <f t="shared" si="7"/>
        <v>1.0453490968238248</v>
      </c>
      <c r="R45" s="169">
        <f t="shared" si="7"/>
        <v>1.0189197804309504</v>
      </c>
      <c r="S45" s="169">
        <f t="shared" si="7"/>
        <v>0.69103928082180544</v>
      </c>
      <c r="T45" s="169">
        <f t="shared" si="7"/>
        <v>0.99505506052268988</v>
      </c>
      <c r="U45" s="169">
        <f t="shared" si="7"/>
        <v>0.85126147643777217</v>
      </c>
      <c r="V45" s="169">
        <f t="shared" si="7"/>
        <v>1.0230701665019524</v>
      </c>
      <c r="W45" s="169">
        <f t="shared" si="7"/>
        <v>1.0314981571246811</v>
      </c>
      <c r="X45" s="169">
        <f t="shared" si="7"/>
        <v>1.0355900039965251</v>
      </c>
      <c r="Y45" s="169">
        <f t="shared" si="7"/>
        <v>1.0690640627085124</v>
      </c>
      <c r="Z45" s="169">
        <f t="shared" si="7"/>
        <v>1.2088984948605244</v>
      </c>
      <c r="AA45" s="169">
        <f t="shared" si="7"/>
        <v>1.0443827789880102</v>
      </c>
      <c r="AB45" s="169">
        <f t="shared" si="7"/>
        <v>0.98852868641526959</v>
      </c>
      <c r="AC45" s="169">
        <f t="shared" si="7"/>
        <v>0.9956368814569726</v>
      </c>
      <c r="AD45" s="169" t="e">
        <f t="shared" si="7"/>
        <v>#VALUE!</v>
      </c>
      <c r="AE45" s="169" t="e">
        <f t="shared" si="7"/>
        <v>#VALUE!</v>
      </c>
    </row>
    <row r="46" spans="1:88" ht="14.25" customHeight="1">
      <c r="H46" s="169" t="s">
        <v>592</v>
      </c>
      <c r="I46" s="169" t="s">
        <v>594</v>
      </c>
      <c r="J46" s="169" t="s">
        <v>595</v>
      </c>
      <c r="K46" s="169" t="s">
        <v>595</v>
      </c>
      <c r="L46" s="169" t="s">
        <v>594</v>
      </c>
      <c r="M46" s="169" t="s">
        <v>596</v>
      </c>
      <c r="N46" s="169" t="s">
        <v>596</v>
      </c>
      <c r="O46" s="169" t="s">
        <v>597</v>
      </c>
      <c r="P46" s="169" t="s">
        <v>595</v>
      </c>
      <c r="Q46" s="169" t="s">
        <v>595</v>
      </c>
      <c r="R46" s="169" t="s">
        <v>595</v>
      </c>
      <c r="S46" s="169" t="s">
        <v>598</v>
      </c>
      <c r="T46" s="169" t="s">
        <v>595</v>
      </c>
      <c r="U46" s="169" t="s">
        <v>596</v>
      </c>
      <c r="V46" s="169" t="s">
        <v>595</v>
      </c>
      <c r="W46" s="169" t="s">
        <v>595</v>
      </c>
      <c r="X46" s="169" t="s">
        <v>595</v>
      </c>
      <c r="Y46" s="169" t="s">
        <v>594</v>
      </c>
      <c r="Z46" s="169" t="s">
        <v>596</v>
      </c>
      <c r="AA46" s="169" t="s">
        <v>595</v>
      </c>
      <c r="AB46" s="169" t="s">
        <v>595</v>
      </c>
      <c r="AC46" s="169" t="s">
        <v>595</v>
      </c>
      <c r="AD46" s="169" t="s">
        <v>597</v>
      </c>
      <c r="AE46" s="169" t="s">
        <v>597</v>
      </c>
    </row>
    <row r="47" spans="1:88" ht="14.25" customHeight="1"/>
    <row r="48" spans="1:88" ht="14.25" customHeight="1">
      <c r="A48" s="2" t="s">
        <v>601</v>
      </c>
    </row>
    <row r="49" spans="1:88" ht="14.25" customHeight="1">
      <c r="A49" t="s">
        <v>166</v>
      </c>
      <c r="B49" t="s">
        <v>167</v>
      </c>
      <c r="C49" t="s">
        <v>168</v>
      </c>
      <c r="D49" t="s">
        <v>169</v>
      </c>
      <c r="E49" t="s">
        <v>170</v>
      </c>
      <c r="F49" t="s">
        <v>171</v>
      </c>
      <c r="G49" t="s">
        <v>172</v>
      </c>
      <c r="H49" t="s">
        <v>173</v>
      </c>
      <c r="I49" t="s">
        <v>312</v>
      </c>
      <c r="J49" t="s">
        <v>313</v>
      </c>
      <c r="K49" t="s">
        <v>314</v>
      </c>
      <c r="L49" t="s">
        <v>315</v>
      </c>
      <c r="M49" t="s">
        <v>316</v>
      </c>
      <c r="N49" t="s">
        <v>317</v>
      </c>
      <c r="O49" t="s">
        <v>318</v>
      </c>
      <c r="P49" t="s">
        <v>319</v>
      </c>
      <c r="Q49" t="s">
        <v>320</v>
      </c>
      <c r="R49" t="s">
        <v>321</v>
      </c>
      <c r="S49" t="s">
        <v>322</v>
      </c>
      <c r="T49" t="s">
        <v>323</v>
      </c>
      <c r="U49" t="s">
        <v>324</v>
      </c>
      <c r="V49" t="s">
        <v>325</v>
      </c>
      <c r="W49" t="s">
        <v>326</v>
      </c>
      <c r="X49" t="s">
        <v>327</v>
      </c>
      <c r="Y49" t="s">
        <v>328</v>
      </c>
      <c r="Z49" t="s">
        <v>329</v>
      </c>
      <c r="AA49" t="s">
        <v>330</v>
      </c>
      <c r="AB49" t="s">
        <v>331</v>
      </c>
      <c r="AC49" t="s">
        <v>332</v>
      </c>
      <c r="AD49" t="s">
        <v>333</v>
      </c>
      <c r="AE49" t="s">
        <v>334</v>
      </c>
      <c r="AF49" t="s">
        <v>535</v>
      </c>
      <c r="AG49" t="s">
        <v>536</v>
      </c>
      <c r="AH49" t="s">
        <v>537</v>
      </c>
      <c r="AI49" t="s">
        <v>538</v>
      </c>
      <c r="AJ49" t="s">
        <v>539</v>
      </c>
      <c r="AK49" t="s">
        <v>540</v>
      </c>
      <c r="AL49" t="s">
        <v>541</v>
      </c>
      <c r="AM49" t="s">
        <v>542</v>
      </c>
      <c r="AN49" t="s">
        <v>543</v>
      </c>
      <c r="AO49" t="s">
        <v>544</v>
      </c>
      <c r="AP49" t="s">
        <v>545</v>
      </c>
      <c r="AQ49" t="s">
        <v>546</v>
      </c>
      <c r="AR49" t="s">
        <v>547</v>
      </c>
      <c r="AS49" t="s">
        <v>548</v>
      </c>
      <c r="AT49" t="s">
        <v>549</v>
      </c>
      <c r="AU49" t="s">
        <v>550</v>
      </c>
      <c r="AV49" t="s">
        <v>551</v>
      </c>
      <c r="AW49" t="s">
        <v>552</v>
      </c>
      <c r="AX49" t="s">
        <v>553</v>
      </c>
      <c r="AY49" t="s">
        <v>554</v>
      </c>
      <c r="AZ49" t="s">
        <v>555</v>
      </c>
      <c r="BA49" t="s">
        <v>556</v>
      </c>
      <c r="BB49" t="s">
        <v>557</v>
      </c>
      <c r="BC49" t="s">
        <v>558</v>
      </c>
      <c r="BD49" t="s">
        <v>559</v>
      </c>
      <c r="BE49" t="s">
        <v>560</v>
      </c>
      <c r="BF49" t="s">
        <v>561</v>
      </c>
      <c r="BG49" t="s">
        <v>562</v>
      </c>
      <c r="BH49" t="s">
        <v>563</v>
      </c>
      <c r="BI49" t="s">
        <v>564</v>
      </c>
      <c r="BJ49" t="s">
        <v>565</v>
      </c>
      <c r="BK49" t="s">
        <v>566</v>
      </c>
      <c r="BL49" t="s">
        <v>567</v>
      </c>
      <c r="BM49" t="s">
        <v>568</v>
      </c>
      <c r="BN49" t="s">
        <v>569</v>
      </c>
      <c r="BO49" t="s">
        <v>570</v>
      </c>
      <c r="BP49" t="s">
        <v>571</v>
      </c>
      <c r="BQ49" t="s">
        <v>572</v>
      </c>
      <c r="BR49" t="s">
        <v>573</v>
      </c>
      <c r="BS49" s="123" t="s">
        <v>335</v>
      </c>
      <c r="BT49" s="123" t="s">
        <v>336</v>
      </c>
      <c r="BU49" s="123" t="s">
        <v>337</v>
      </c>
      <c r="BV49" t="s">
        <v>574</v>
      </c>
      <c r="BW49" t="s">
        <v>575</v>
      </c>
      <c r="BX49" t="s">
        <v>576</v>
      </c>
      <c r="BY49" t="s">
        <v>577</v>
      </c>
      <c r="BZ49" s="123" t="s">
        <v>338</v>
      </c>
      <c r="CA49" s="123" t="s">
        <v>339</v>
      </c>
      <c r="CB49" s="123" t="s">
        <v>340</v>
      </c>
      <c r="CC49" t="s">
        <v>578</v>
      </c>
      <c r="CD49" t="s">
        <v>579</v>
      </c>
      <c r="CE49" s="123" t="s">
        <v>341</v>
      </c>
      <c r="CF49" s="123" t="s">
        <v>342</v>
      </c>
      <c r="CG49" t="s">
        <v>580</v>
      </c>
      <c r="CH49" s="123" t="s">
        <v>343</v>
      </c>
      <c r="CI49" t="s">
        <v>581</v>
      </c>
      <c r="CJ49" t="s">
        <v>582</v>
      </c>
    </row>
    <row r="50" spans="1:88" ht="14.25" customHeight="1">
      <c r="A50" t="s">
        <v>206</v>
      </c>
      <c r="B50" t="s">
        <v>207</v>
      </c>
      <c r="C50" t="s">
        <v>208</v>
      </c>
      <c r="D50" s="121">
        <v>44160</v>
      </c>
      <c r="E50" s="122">
        <v>0.68680555555555556</v>
      </c>
      <c r="F50">
        <v>3110</v>
      </c>
      <c r="G50" t="s">
        <v>174</v>
      </c>
      <c r="H50" t="s">
        <v>175</v>
      </c>
      <c r="I50">
        <v>53.61</v>
      </c>
      <c r="J50">
        <v>653.4</v>
      </c>
      <c r="K50">
        <v>672.8</v>
      </c>
      <c r="L50">
        <v>687.3</v>
      </c>
      <c r="M50">
        <v>50.88</v>
      </c>
      <c r="N50">
        <v>55.3</v>
      </c>
      <c r="O50">
        <v>503.2</v>
      </c>
      <c r="P50">
        <v>330.6</v>
      </c>
      <c r="Q50">
        <v>334.3</v>
      </c>
      <c r="R50">
        <v>1355</v>
      </c>
      <c r="S50">
        <v>1394</v>
      </c>
      <c r="T50">
        <v>1322</v>
      </c>
      <c r="U50">
        <v>1342</v>
      </c>
      <c r="V50">
        <v>1398</v>
      </c>
      <c r="W50">
        <v>10.75</v>
      </c>
      <c r="X50">
        <v>10.97</v>
      </c>
      <c r="Y50">
        <v>11.33</v>
      </c>
      <c r="Z50">
        <v>59.38</v>
      </c>
      <c r="AA50">
        <v>54.31</v>
      </c>
      <c r="AB50">
        <v>10.73</v>
      </c>
      <c r="AC50">
        <v>10.55</v>
      </c>
      <c r="AD50">
        <v>10.72</v>
      </c>
      <c r="AE50">
        <v>10.64</v>
      </c>
      <c r="AF50" t="s">
        <v>309</v>
      </c>
      <c r="AG50">
        <v>1.26</v>
      </c>
      <c r="AH50">
        <v>1.32</v>
      </c>
      <c r="AI50">
        <v>0.83</v>
      </c>
      <c r="AJ50">
        <v>0.66</v>
      </c>
      <c r="AK50">
        <v>4.4800000000000004</v>
      </c>
      <c r="AL50">
        <v>0.74</v>
      </c>
      <c r="AM50">
        <v>8.59</v>
      </c>
      <c r="AN50">
        <v>2.4500000000000002</v>
      </c>
      <c r="AO50">
        <v>2.0099999999999998</v>
      </c>
      <c r="AP50">
        <v>2.88</v>
      </c>
      <c r="AQ50">
        <v>8.23</v>
      </c>
      <c r="AR50">
        <v>0.84</v>
      </c>
      <c r="AS50">
        <v>3.21</v>
      </c>
      <c r="AT50">
        <v>0.53</v>
      </c>
      <c r="AU50">
        <v>1.23</v>
      </c>
      <c r="AV50">
        <v>0.14000000000000001</v>
      </c>
      <c r="AW50">
        <v>0.05</v>
      </c>
      <c r="AX50">
        <v>2.1</v>
      </c>
      <c r="AY50">
        <v>0.56000000000000005</v>
      </c>
      <c r="AZ50">
        <v>0.67</v>
      </c>
      <c r="BA50">
        <v>0.39</v>
      </c>
      <c r="BB50">
        <v>1.2</v>
      </c>
      <c r="BC50">
        <v>1.2</v>
      </c>
      <c r="BD50" t="s">
        <v>311</v>
      </c>
      <c r="BE50">
        <v>2567895</v>
      </c>
      <c r="BF50">
        <v>72786.23</v>
      </c>
      <c r="BG50">
        <v>18206770</v>
      </c>
      <c r="BH50">
        <v>2776366</v>
      </c>
      <c r="BI50">
        <v>1267.8800000000001</v>
      </c>
      <c r="BJ50">
        <v>1959542</v>
      </c>
      <c r="BK50">
        <v>244504</v>
      </c>
      <c r="BL50">
        <v>13379.93</v>
      </c>
      <c r="BM50">
        <v>14998890</v>
      </c>
      <c r="BN50">
        <v>3365355</v>
      </c>
      <c r="BO50">
        <v>292.24</v>
      </c>
      <c r="BP50">
        <v>93696.51</v>
      </c>
      <c r="BQ50">
        <v>3410.51</v>
      </c>
      <c r="BR50">
        <v>1517571</v>
      </c>
      <c r="BS50">
        <v>41181.870000000003</v>
      </c>
      <c r="BT50">
        <v>1114536</v>
      </c>
      <c r="BU50">
        <v>9009680</v>
      </c>
      <c r="BV50">
        <v>7367.5</v>
      </c>
      <c r="BW50">
        <v>397252.1</v>
      </c>
      <c r="BX50">
        <v>479363</v>
      </c>
      <c r="BY50">
        <v>311133.2</v>
      </c>
      <c r="BZ50">
        <v>3589.75</v>
      </c>
      <c r="CA50">
        <v>46190.3</v>
      </c>
      <c r="CB50">
        <v>267302.7</v>
      </c>
      <c r="CC50">
        <v>2208545</v>
      </c>
      <c r="CD50">
        <v>62823.35</v>
      </c>
      <c r="CE50">
        <v>1794677</v>
      </c>
      <c r="CF50">
        <v>118131.1</v>
      </c>
      <c r="CG50">
        <v>58150.97</v>
      </c>
      <c r="CH50">
        <v>1949279</v>
      </c>
      <c r="CI50">
        <v>352964.8</v>
      </c>
      <c r="CJ50">
        <v>314599.3</v>
      </c>
    </row>
    <row r="51" spans="1:88" ht="14.25" customHeight="1">
      <c r="A51" t="s">
        <v>209</v>
      </c>
      <c r="B51" t="s">
        <v>207</v>
      </c>
      <c r="C51" t="s">
        <v>208</v>
      </c>
      <c r="D51" s="121">
        <v>44160</v>
      </c>
      <c r="E51" s="122">
        <v>0.69097222222222221</v>
      </c>
      <c r="F51">
        <v>3110</v>
      </c>
      <c r="G51" t="s">
        <v>174</v>
      </c>
      <c r="H51" t="s">
        <v>175</v>
      </c>
      <c r="I51">
        <v>53.02</v>
      </c>
      <c r="J51">
        <v>659.8</v>
      </c>
      <c r="K51">
        <v>664.4</v>
      </c>
      <c r="L51">
        <v>678.7</v>
      </c>
      <c r="M51">
        <v>54.97</v>
      </c>
      <c r="N51">
        <v>54.54</v>
      </c>
      <c r="O51">
        <v>500.8</v>
      </c>
      <c r="P51">
        <v>337.3</v>
      </c>
      <c r="Q51">
        <v>330.4</v>
      </c>
      <c r="R51">
        <v>1349</v>
      </c>
      <c r="S51">
        <v>1281</v>
      </c>
      <c r="T51">
        <v>1335</v>
      </c>
      <c r="U51">
        <v>1327</v>
      </c>
      <c r="V51">
        <v>1390</v>
      </c>
      <c r="W51">
        <v>10.86</v>
      </c>
      <c r="X51">
        <v>10.97</v>
      </c>
      <c r="Y51">
        <v>11.3</v>
      </c>
      <c r="Z51">
        <v>58.77</v>
      </c>
      <c r="AA51">
        <v>54.22</v>
      </c>
      <c r="AB51">
        <v>10.69</v>
      </c>
      <c r="AC51">
        <v>10.49</v>
      </c>
      <c r="AD51">
        <v>10.69</v>
      </c>
      <c r="AE51">
        <v>10.58</v>
      </c>
      <c r="AF51" t="s">
        <v>309</v>
      </c>
      <c r="AG51">
        <v>1.39</v>
      </c>
      <c r="AH51">
        <v>2.2200000000000002</v>
      </c>
      <c r="AI51">
        <v>0.88</v>
      </c>
      <c r="AJ51">
        <v>0.61</v>
      </c>
      <c r="AK51">
        <v>5.61</v>
      </c>
      <c r="AL51">
        <v>1.27</v>
      </c>
      <c r="AM51">
        <v>8.06</v>
      </c>
      <c r="AN51">
        <v>2.36</v>
      </c>
      <c r="AO51">
        <v>2.17</v>
      </c>
      <c r="AP51">
        <v>3.63</v>
      </c>
      <c r="AQ51">
        <v>8.4499999999999993</v>
      </c>
      <c r="AR51">
        <v>0.77</v>
      </c>
      <c r="AS51">
        <v>2.66</v>
      </c>
      <c r="AT51">
        <v>0.04</v>
      </c>
      <c r="AU51">
        <v>0.16</v>
      </c>
      <c r="AV51">
        <v>0.28000000000000003</v>
      </c>
      <c r="AW51">
        <v>0.71</v>
      </c>
      <c r="AX51">
        <v>1.48</v>
      </c>
      <c r="AY51">
        <v>0.16</v>
      </c>
      <c r="AZ51">
        <v>1.02</v>
      </c>
      <c r="BA51">
        <v>1.51</v>
      </c>
      <c r="BB51">
        <v>0.64</v>
      </c>
      <c r="BC51">
        <v>0.98</v>
      </c>
      <c r="BD51" t="s">
        <v>311</v>
      </c>
      <c r="BE51">
        <v>2571131</v>
      </c>
      <c r="BF51">
        <v>73871.42</v>
      </c>
      <c r="BG51">
        <v>18200880</v>
      </c>
      <c r="BH51">
        <v>2775381</v>
      </c>
      <c r="BI51">
        <v>1375.67</v>
      </c>
      <c r="BJ51">
        <v>1956426</v>
      </c>
      <c r="BK51">
        <v>242073.9</v>
      </c>
      <c r="BL51">
        <v>13705.77</v>
      </c>
      <c r="BM51">
        <v>15039980</v>
      </c>
      <c r="BN51">
        <v>3339106</v>
      </c>
      <c r="BO51">
        <v>270.01</v>
      </c>
      <c r="BP51">
        <v>95803.13</v>
      </c>
      <c r="BQ51">
        <v>3388.29</v>
      </c>
      <c r="BR51">
        <v>1527369</v>
      </c>
      <c r="BS51">
        <v>41393.129999999997</v>
      </c>
      <c r="BT51">
        <v>1110992</v>
      </c>
      <c r="BU51">
        <v>9120958</v>
      </c>
      <c r="BV51">
        <v>7480.53</v>
      </c>
      <c r="BW51">
        <v>401867</v>
      </c>
      <c r="BX51">
        <v>484050.1</v>
      </c>
      <c r="BY51">
        <v>307246.59999999998</v>
      </c>
      <c r="BZ51">
        <v>3735.72</v>
      </c>
      <c r="CA51">
        <v>45952.98</v>
      </c>
      <c r="CB51">
        <v>270238.8</v>
      </c>
      <c r="CC51">
        <v>2228844</v>
      </c>
      <c r="CD51">
        <v>63626.65</v>
      </c>
      <c r="CE51">
        <v>1823349</v>
      </c>
      <c r="CF51">
        <v>120393.8</v>
      </c>
      <c r="CG51">
        <v>58741.17</v>
      </c>
      <c r="CH51">
        <v>1986823</v>
      </c>
      <c r="CI51">
        <v>358946.9</v>
      </c>
      <c r="CJ51">
        <v>318986.8</v>
      </c>
    </row>
    <row r="52" spans="1:88" ht="14.25" customHeight="1">
      <c r="A52" t="s">
        <v>261</v>
      </c>
      <c r="B52" t="s">
        <v>207</v>
      </c>
      <c r="C52" t="s">
        <v>208</v>
      </c>
      <c r="D52" s="121">
        <v>44160</v>
      </c>
      <c r="E52" s="122">
        <v>0.79236111111111107</v>
      </c>
      <c r="F52">
        <v>3110</v>
      </c>
      <c r="G52" t="s">
        <v>174</v>
      </c>
      <c r="H52" t="s">
        <v>175</v>
      </c>
      <c r="I52">
        <v>54.47</v>
      </c>
      <c r="J52">
        <v>650.9</v>
      </c>
      <c r="K52">
        <v>669.4</v>
      </c>
      <c r="L52">
        <v>686.4</v>
      </c>
      <c r="M52">
        <v>54.82</v>
      </c>
      <c r="N52">
        <v>55.4</v>
      </c>
      <c r="O52">
        <v>500.7</v>
      </c>
      <c r="P52">
        <v>335.4</v>
      </c>
      <c r="Q52">
        <v>333.3</v>
      </c>
      <c r="R52">
        <v>1354</v>
      </c>
      <c r="S52">
        <v>1456</v>
      </c>
      <c r="T52">
        <v>1334</v>
      </c>
      <c r="U52">
        <v>1383</v>
      </c>
      <c r="V52">
        <v>1386</v>
      </c>
      <c r="W52">
        <v>10.59</v>
      </c>
      <c r="X52">
        <v>11</v>
      </c>
      <c r="Y52">
        <v>11.4</v>
      </c>
      <c r="Z52">
        <v>59.08</v>
      </c>
      <c r="AA52">
        <v>54.18</v>
      </c>
      <c r="AB52">
        <v>10.050000000000001</v>
      </c>
      <c r="AC52">
        <v>10.47</v>
      </c>
      <c r="AD52">
        <v>10.6</v>
      </c>
      <c r="AE52">
        <v>10.57</v>
      </c>
      <c r="AF52" t="s">
        <v>309</v>
      </c>
      <c r="AG52">
        <v>0.97</v>
      </c>
      <c r="AH52">
        <v>1.45</v>
      </c>
      <c r="AI52">
        <v>0.38</v>
      </c>
      <c r="AJ52">
        <v>0.84</v>
      </c>
      <c r="AK52">
        <v>3.59</v>
      </c>
      <c r="AL52">
        <v>0.76</v>
      </c>
      <c r="AM52">
        <v>10.039999999999999</v>
      </c>
      <c r="AN52">
        <v>2.2000000000000002</v>
      </c>
      <c r="AO52">
        <v>1.89</v>
      </c>
      <c r="AP52">
        <v>4.0199999999999996</v>
      </c>
      <c r="AQ52">
        <v>16.190000000000001</v>
      </c>
      <c r="AR52">
        <v>0.27</v>
      </c>
      <c r="AS52">
        <v>2.35</v>
      </c>
      <c r="AT52">
        <v>0.55000000000000004</v>
      </c>
      <c r="AU52">
        <v>2.2599999999999998</v>
      </c>
      <c r="AV52">
        <v>0.45</v>
      </c>
      <c r="AW52">
        <v>0.67</v>
      </c>
      <c r="AX52">
        <v>1.82</v>
      </c>
      <c r="AY52">
        <v>0.75</v>
      </c>
      <c r="AZ52">
        <v>0.79</v>
      </c>
      <c r="BA52">
        <v>1.21</v>
      </c>
      <c r="BB52">
        <v>0.91</v>
      </c>
      <c r="BC52">
        <v>0.97</v>
      </c>
      <c r="BD52" t="s">
        <v>311</v>
      </c>
      <c r="BE52">
        <v>2418692</v>
      </c>
      <c r="BF52">
        <v>70026.16</v>
      </c>
      <c r="BG52">
        <v>16794570</v>
      </c>
      <c r="BH52">
        <v>2570058</v>
      </c>
      <c r="BI52">
        <v>1317.88</v>
      </c>
      <c r="BJ52">
        <v>1819576</v>
      </c>
      <c r="BK52">
        <v>229834.5</v>
      </c>
      <c r="BL52">
        <v>13100.81</v>
      </c>
      <c r="BM52">
        <v>13869530</v>
      </c>
      <c r="BN52">
        <v>3174835</v>
      </c>
      <c r="BO52">
        <v>294.45999999999998</v>
      </c>
      <c r="BP52">
        <v>87631.38</v>
      </c>
      <c r="BQ52">
        <v>3393.85</v>
      </c>
      <c r="BR52">
        <v>1394334</v>
      </c>
      <c r="BS52">
        <v>39775.760000000002</v>
      </c>
      <c r="BT52">
        <v>1051578</v>
      </c>
      <c r="BU52">
        <v>8351832</v>
      </c>
      <c r="BV52">
        <v>7002.5</v>
      </c>
      <c r="BW52">
        <v>369110.7</v>
      </c>
      <c r="BX52">
        <v>447062.8</v>
      </c>
      <c r="BY52">
        <v>292213</v>
      </c>
      <c r="BZ52">
        <v>3577.9</v>
      </c>
      <c r="CA52">
        <v>43837.25</v>
      </c>
      <c r="CB52">
        <v>250362.9</v>
      </c>
      <c r="CC52">
        <v>2063674</v>
      </c>
      <c r="CD52">
        <v>55532.34</v>
      </c>
      <c r="CE52">
        <v>1692092</v>
      </c>
      <c r="CF52">
        <v>111378.6</v>
      </c>
      <c r="CG52">
        <v>54395.519999999997</v>
      </c>
      <c r="CH52">
        <v>1848549</v>
      </c>
      <c r="CI52">
        <v>330924.3</v>
      </c>
      <c r="CJ52">
        <v>296427.3</v>
      </c>
    </row>
    <row r="53" spans="1:88" ht="14.25" customHeight="1">
      <c r="A53" t="s">
        <v>307</v>
      </c>
      <c r="B53" t="s">
        <v>207</v>
      </c>
      <c r="C53" t="s">
        <v>208</v>
      </c>
      <c r="D53" s="121">
        <v>44160</v>
      </c>
      <c r="E53" s="122">
        <v>0.89027777777777783</v>
      </c>
      <c r="F53">
        <v>3110</v>
      </c>
      <c r="G53" t="s">
        <v>174</v>
      </c>
      <c r="H53" t="s">
        <v>175</v>
      </c>
      <c r="I53">
        <v>54.51</v>
      </c>
      <c r="J53">
        <v>645.6</v>
      </c>
      <c r="K53">
        <v>674.7</v>
      </c>
      <c r="L53">
        <v>692</v>
      </c>
      <c r="M53">
        <v>52.82</v>
      </c>
      <c r="N53">
        <v>55.55</v>
      </c>
      <c r="O53">
        <v>501</v>
      </c>
      <c r="P53">
        <v>339.7</v>
      </c>
      <c r="Q53">
        <v>334.3</v>
      </c>
      <c r="R53">
        <v>1363</v>
      </c>
      <c r="S53">
        <v>1328</v>
      </c>
      <c r="T53">
        <v>1337</v>
      </c>
      <c r="U53">
        <v>1343</v>
      </c>
      <c r="V53">
        <v>1404</v>
      </c>
      <c r="W53">
        <v>11.11</v>
      </c>
      <c r="X53">
        <v>11.19</v>
      </c>
      <c r="Y53">
        <v>11.59</v>
      </c>
      <c r="Z53">
        <v>59.41</v>
      </c>
      <c r="AA53">
        <v>55.27</v>
      </c>
      <c r="AB53">
        <v>10.220000000000001</v>
      </c>
      <c r="AC53">
        <v>10.73</v>
      </c>
      <c r="AD53">
        <v>10.78</v>
      </c>
      <c r="AE53">
        <v>10.7</v>
      </c>
      <c r="AF53" t="s">
        <v>309</v>
      </c>
      <c r="AG53">
        <v>0.63</v>
      </c>
      <c r="AH53">
        <v>1.02</v>
      </c>
      <c r="AI53">
        <v>0.92</v>
      </c>
      <c r="AJ53">
        <v>0.67</v>
      </c>
      <c r="AK53">
        <v>2.0699999999999998</v>
      </c>
      <c r="AL53">
        <v>0.64</v>
      </c>
      <c r="AM53">
        <v>7.78</v>
      </c>
      <c r="AN53">
        <v>1.81</v>
      </c>
      <c r="AO53">
        <v>3.16</v>
      </c>
      <c r="AP53">
        <v>2.83</v>
      </c>
      <c r="AQ53">
        <v>7.18</v>
      </c>
      <c r="AR53">
        <v>0.64</v>
      </c>
      <c r="AS53">
        <v>0.64</v>
      </c>
      <c r="AT53">
        <v>0.15</v>
      </c>
      <c r="AU53">
        <v>0.78</v>
      </c>
      <c r="AV53">
        <v>0.6</v>
      </c>
      <c r="AW53">
        <v>1.07</v>
      </c>
      <c r="AX53">
        <v>1.47</v>
      </c>
      <c r="AY53">
        <v>0.46</v>
      </c>
      <c r="AZ53">
        <v>0.78</v>
      </c>
      <c r="BA53">
        <v>0.97</v>
      </c>
      <c r="BB53">
        <v>0.65</v>
      </c>
      <c r="BC53">
        <v>0.67</v>
      </c>
      <c r="BD53" t="s">
        <v>311</v>
      </c>
      <c r="BE53">
        <v>2186888</v>
      </c>
      <c r="BF53">
        <v>63713</v>
      </c>
      <c r="BG53">
        <v>15290850</v>
      </c>
      <c r="BH53">
        <v>2340678</v>
      </c>
      <c r="BI53">
        <v>1165.6500000000001</v>
      </c>
      <c r="BJ53">
        <v>1648334</v>
      </c>
      <c r="BK53">
        <v>225136.2</v>
      </c>
      <c r="BL53">
        <v>12162.15</v>
      </c>
      <c r="BM53">
        <v>12559940</v>
      </c>
      <c r="BN53">
        <v>3134338</v>
      </c>
      <c r="BO53">
        <v>246.68</v>
      </c>
      <c r="BP53">
        <v>79329.72</v>
      </c>
      <c r="BQ53">
        <v>3022.65</v>
      </c>
      <c r="BR53">
        <v>1276350</v>
      </c>
      <c r="BS53">
        <v>36486.410000000003</v>
      </c>
      <c r="BT53">
        <v>1033190</v>
      </c>
      <c r="BU53">
        <v>7545205</v>
      </c>
      <c r="BV53">
        <v>6744.6</v>
      </c>
      <c r="BW53">
        <v>339108.5</v>
      </c>
      <c r="BX53">
        <v>410728.8</v>
      </c>
      <c r="BY53">
        <v>288847.2</v>
      </c>
      <c r="BZ53">
        <v>3374.14</v>
      </c>
      <c r="CA53">
        <v>43849.279999999999</v>
      </c>
      <c r="CB53">
        <v>228512.6</v>
      </c>
      <c r="CC53">
        <v>1921365</v>
      </c>
      <c r="CD53">
        <v>51864.75</v>
      </c>
      <c r="CE53">
        <v>1554053</v>
      </c>
      <c r="CF53">
        <v>103433.9</v>
      </c>
      <c r="CG53">
        <v>51212.14</v>
      </c>
      <c r="CH53">
        <v>1719882</v>
      </c>
      <c r="CI53">
        <v>313060.90000000002</v>
      </c>
      <c r="CJ53">
        <v>279167.3</v>
      </c>
    </row>
    <row r="54" spans="1:88" ht="14.25" customHeight="1">
      <c r="H54" s="169" t="s">
        <v>585</v>
      </c>
      <c r="I54" s="169">
        <f>AVERAGE(I50:I53)</f>
        <v>53.902499999999996</v>
      </c>
      <c r="J54" s="169">
        <f t="shared" ref="J54" si="8">AVERAGE(J50:J53)</f>
        <v>652.42499999999995</v>
      </c>
      <c r="K54" s="169">
        <f t="shared" ref="K54" si="9">AVERAGE(K50:K53)</f>
        <v>670.32500000000005</v>
      </c>
      <c r="L54" s="169">
        <f t="shared" ref="L54" si="10">AVERAGE(L50:L53)</f>
        <v>686.1</v>
      </c>
      <c r="M54" s="169">
        <f t="shared" ref="M54" si="11">AVERAGE(M50:M53)</f>
        <v>53.372499999999995</v>
      </c>
      <c r="N54" s="169">
        <f t="shared" ref="N54" si="12">AVERAGE(N50:N53)</f>
        <v>55.197500000000005</v>
      </c>
      <c r="O54" s="169">
        <f t="shared" ref="O54" si="13">AVERAGE(O50:O53)</f>
        <v>501.42500000000001</v>
      </c>
      <c r="P54" s="169">
        <f t="shared" ref="P54" si="14">AVERAGE(P50:P53)</f>
        <v>335.75</v>
      </c>
      <c r="Q54" s="169">
        <f t="shared" ref="Q54" si="15">AVERAGE(Q50:Q53)</f>
        <v>333.07499999999999</v>
      </c>
      <c r="R54" s="169">
        <f t="shared" ref="R54" si="16">AVERAGE(R50:R53)</f>
        <v>1355.25</v>
      </c>
      <c r="S54" s="169">
        <f t="shared" ref="S54" si="17">AVERAGE(S50:S53)</f>
        <v>1364.75</v>
      </c>
      <c r="T54" s="169">
        <f t="shared" ref="T54" si="18">AVERAGE(T50:T53)</f>
        <v>1332</v>
      </c>
      <c r="U54" s="169">
        <f t="shared" ref="U54" si="19">AVERAGE(U50:U53)</f>
        <v>1348.75</v>
      </c>
      <c r="V54" s="169">
        <f t="shared" ref="V54" si="20">AVERAGE(V50:V53)</f>
        <v>1394.5</v>
      </c>
      <c r="W54" s="169">
        <f t="shared" ref="W54" si="21">AVERAGE(W50:W53)</f>
        <v>10.827500000000001</v>
      </c>
      <c r="X54" s="169">
        <f t="shared" ref="X54" si="22">AVERAGE(X50:X53)</f>
        <v>11.032499999999999</v>
      </c>
      <c r="Y54" s="169">
        <f t="shared" ref="Y54" si="23">AVERAGE(Y50:Y53)</f>
        <v>11.405000000000001</v>
      </c>
      <c r="Z54" s="169">
        <f t="shared" ref="Z54" si="24">AVERAGE(Z50:Z53)</f>
        <v>59.160000000000004</v>
      </c>
      <c r="AA54" s="169">
        <f t="shared" ref="AA54" si="25">AVERAGE(AA50:AA53)</f>
        <v>54.495000000000005</v>
      </c>
      <c r="AB54" s="169">
        <f t="shared" ref="AB54" si="26">AVERAGE(AB50:AB53)</f>
        <v>10.422500000000001</v>
      </c>
      <c r="AC54" s="169">
        <f t="shared" ref="AC54" si="27">AVERAGE(AC50:AC53)</f>
        <v>10.559999999999999</v>
      </c>
      <c r="AD54" s="169">
        <f t="shared" ref="AD54" si="28">AVERAGE(AD50:AD53)</f>
        <v>10.6975</v>
      </c>
      <c r="AE54" s="169">
        <f t="shared" ref="AE54" si="29">AVERAGE(AE50:AE53)</f>
        <v>10.622499999999999</v>
      </c>
    </row>
    <row r="55" spans="1:88" ht="14.25" customHeight="1">
      <c r="H55" s="169" t="s">
        <v>586</v>
      </c>
      <c r="I55" s="169">
        <f>_xlfn.STDEV.P(I50:I53)</f>
        <v>0.62359341721990436</v>
      </c>
      <c r="J55" s="169">
        <f t="shared" ref="J55:AE55" si="30">_xlfn.STDEV.P(J50:J53)</f>
        <v>5.1050832510351638</v>
      </c>
      <c r="K55" s="169">
        <f t="shared" si="30"/>
        <v>3.9124001584705161</v>
      </c>
      <c r="L55" s="169">
        <f t="shared" si="30"/>
        <v>4.7723159995959819</v>
      </c>
      <c r="M55" s="169">
        <f t="shared" si="30"/>
        <v>1.6707090560597306</v>
      </c>
      <c r="N55" s="169">
        <f t="shared" si="30"/>
        <v>0.38989581941846913</v>
      </c>
      <c r="O55" s="169">
        <f t="shared" si="30"/>
        <v>1.0304731922762429</v>
      </c>
      <c r="P55" s="169">
        <f t="shared" si="30"/>
        <v>3.3410327744576125</v>
      </c>
      <c r="Q55" s="169">
        <f t="shared" si="30"/>
        <v>1.5974589196596094</v>
      </c>
      <c r="R55" s="169">
        <f t="shared" si="30"/>
        <v>5.018714974971183</v>
      </c>
      <c r="S55" s="169">
        <f t="shared" si="30"/>
        <v>66.232073046221345</v>
      </c>
      <c r="T55" s="169">
        <f t="shared" si="30"/>
        <v>5.873670062235365</v>
      </c>
      <c r="U55" s="169">
        <f t="shared" si="30"/>
        <v>20.765054779605084</v>
      </c>
      <c r="V55" s="169">
        <f t="shared" si="30"/>
        <v>6.9821200218844703</v>
      </c>
      <c r="W55" s="169">
        <f t="shared" si="30"/>
        <v>0.18925842121290118</v>
      </c>
      <c r="X55" s="169">
        <f t="shared" si="30"/>
        <v>9.1753746517512419E-2</v>
      </c>
      <c r="Y55" s="169">
        <f t="shared" si="30"/>
        <v>0.11280514172678453</v>
      </c>
      <c r="Z55" s="169">
        <f t="shared" si="30"/>
        <v>0.25951878544721829</v>
      </c>
      <c r="AA55" s="169">
        <f t="shared" si="30"/>
        <v>0.44991665894918936</v>
      </c>
      <c r="AB55" s="169">
        <f t="shared" si="30"/>
        <v>0.29405569200408244</v>
      </c>
      <c r="AC55" s="169">
        <f t="shared" si="30"/>
        <v>0.10246950765959598</v>
      </c>
      <c r="AD55" s="169">
        <f t="shared" si="30"/>
        <v>6.4951905283832906E-2</v>
      </c>
      <c r="AE55" s="169">
        <f t="shared" si="30"/>
        <v>5.2141634036535225E-2</v>
      </c>
    </row>
    <row r="56" spans="1:88" ht="14.25" customHeight="1">
      <c r="H56" s="169" t="s">
        <v>590</v>
      </c>
      <c r="I56" s="125">
        <v>53.16818285253126</v>
      </c>
      <c r="J56" s="125">
        <v>661.84230171904323</v>
      </c>
      <c r="K56" s="125">
        <v>661.84230171904323</v>
      </c>
      <c r="L56" s="125">
        <v>661.84230171904323</v>
      </c>
      <c r="M56" s="125">
        <v>53.184138093959447</v>
      </c>
      <c r="N56" s="125">
        <v>53.184138093959447</v>
      </c>
      <c r="O56" s="125">
        <v>530.32006845681178</v>
      </c>
      <c r="P56" s="125">
        <v>330.85497986354898</v>
      </c>
      <c r="Q56" s="125">
        <v>330.85497986354898</v>
      </c>
      <c r="R56" s="125">
        <v>1323.4199194541959</v>
      </c>
      <c r="S56" s="125">
        <v>1323.4199194541959</v>
      </c>
      <c r="T56" s="125">
        <v>1323.4199194541959</v>
      </c>
      <c r="U56" s="125">
        <v>1323.4199194541959</v>
      </c>
      <c r="V56" s="125">
        <v>1323.4199194541959</v>
      </c>
      <c r="W56" s="125">
        <v>10.636827618791889</v>
      </c>
      <c r="X56" s="125">
        <v>10.636827618791889</v>
      </c>
      <c r="Y56" s="125">
        <v>10.636827618791889</v>
      </c>
      <c r="Z56" s="125">
        <v>53.237322232053401</v>
      </c>
      <c r="AA56" s="125">
        <v>53.146909197293674</v>
      </c>
      <c r="AB56" s="125">
        <v>10.590502697139527</v>
      </c>
      <c r="AC56" s="125">
        <v>10.636827618791889</v>
      </c>
      <c r="AD56" s="125">
        <v>10.636827618791889</v>
      </c>
      <c r="AE56" s="125">
        <v>10.636827618791889</v>
      </c>
    </row>
    <row r="57" spans="1:88" ht="14.25" customHeight="1">
      <c r="H57" s="169" t="s">
        <v>591</v>
      </c>
      <c r="I57" s="169">
        <f>I54/I56</f>
        <v>1.0138112139266722</v>
      </c>
      <c r="J57" s="169">
        <f t="shared" ref="J57" si="31">J54/J56</f>
        <v>0.98577107916102802</v>
      </c>
      <c r="K57" s="169">
        <f t="shared" ref="K57" si="32">K54/K56</f>
        <v>1.0128167967791182</v>
      </c>
      <c r="L57" s="169">
        <f t="shared" ref="L57" si="33">L54/L56</f>
        <v>1.0366517797637758</v>
      </c>
      <c r="M57" s="169">
        <f t="shared" ref="M57" si="34">M54/M56</f>
        <v>1.003541693309155</v>
      </c>
      <c r="N57" s="169">
        <f t="shared" ref="N57" si="35">N54/N56</f>
        <v>1.0378564357381066</v>
      </c>
      <c r="O57" s="169">
        <f t="shared" ref="O57" si="36">O54/O56</f>
        <v>0.94551390721287609</v>
      </c>
      <c r="P57" s="169">
        <f t="shared" ref="P57" si="37">P54/P56</f>
        <v>1.0147950625934958</v>
      </c>
      <c r="Q57" s="169">
        <f t="shared" ref="Q57" si="38">Q54/Q56</f>
        <v>1.0067099492876503</v>
      </c>
      <c r="R57" s="169">
        <f t="shared" ref="R57" si="39">R54/R56</f>
        <v>1.0240513839015899</v>
      </c>
      <c r="S57" s="169">
        <f t="shared" ref="S57" si="40">S54/S56</f>
        <v>1.0312297555282752</v>
      </c>
      <c r="T57" s="169">
        <f t="shared" ref="T57" si="41">T54/T56</f>
        <v>1.0064832638678605</v>
      </c>
      <c r="U57" s="169">
        <f t="shared" ref="U57" si="42">U54/U56</f>
        <v>1.0191398664728053</v>
      </c>
      <c r="V57" s="169">
        <f t="shared" ref="V57" si="43">V54/V56</f>
        <v>1.0537093929907893</v>
      </c>
      <c r="W57" s="169">
        <f t="shared" ref="W57" si="44">W54/W56</f>
        <v>1.0179256812314279</v>
      </c>
      <c r="X57" s="169">
        <f t="shared" ref="X57" si="45">X54/X56</f>
        <v>1.037198344787414</v>
      </c>
      <c r="Y57" s="169">
        <f t="shared" ref="Y57" si="46">Y54/Y56</f>
        <v>1.0722181846635359</v>
      </c>
      <c r="Z57" s="169">
        <f t="shared" ref="Z57" si="47">Z54/Z56</f>
        <v>1.1112504821735878</v>
      </c>
      <c r="AA57" s="169">
        <f t="shared" ref="AA57" si="48">AA54/AA56</f>
        <v>1.025365365983973</v>
      </c>
      <c r="AB57" s="169">
        <f t="shared" ref="AB57" si="49">AB54/AB56</f>
        <v>0.98413647567599383</v>
      </c>
      <c r="AC57" s="169">
        <f t="shared" ref="AC57" si="50">AC54/AC56</f>
        <v>0.99277720561568938</v>
      </c>
      <c r="AD57" s="169">
        <f t="shared" ref="AD57" si="51">AD54/AD56</f>
        <v>1.0057039921471438</v>
      </c>
      <c r="AE57" s="169">
        <f t="shared" ref="AE57" si="52">AE54/AE56</f>
        <v>0.99865301767544135</v>
      </c>
    </row>
    <row r="58" spans="1:88" ht="14.25" customHeight="1">
      <c r="H58" s="169" t="s">
        <v>592</v>
      </c>
      <c r="I58" s="169" t="s">
        <v>595</v>
      </c>
      <c r="J58" s="169" t="s">
        <v>595</v>
      </c>
      <c r="K58" s="169" t="s">
        <v>595</v>
      </c>
      <c r="L58" s="169" t="s">
        <v>595</v>
      </c>
      <c r="M58" s="169" t="s">
        <v>595</v>
      </c>
      <c r="N58" s="169" t="s">
        <v>595</v>
      </c>
      <c r="O58" s="169" t="s">
        <v>594</v>
      </c>
      <c r="P58" s="169" t="s">
        <v>595</v>
      </c>
      <c r="Q58" s="169" t="s">
        <v>595</v>
      </c>
      <c r="R58" s="169" t="s">
        <v>595</v>
      </c>
      <c r="S58" s="169" t="s">
        <v>595</v>
      </c>
      <c r="T58" s="169" t="s">
        <v>595</v>
      </c>
      <c r="U58" s="169" t="s">
        <v>595</v>
      </c>
      <c r="V58" s="169" t="s">
        <v>594</v>
      </c>
      <c r="W58" s="169" t="s">
        <v>595</v>
      </c>
      <c r="X58" s="169" t="s">
        <v>595</v>
      </c>
      <c r="Y58" s="169" t="s">
        <v>594</v>
      </c>
      <c r="Z58" s="169" t="s">
        <v>594</v>
      </c>
      <c r="AA58" s="169" t="s">
        <v>595</v>
      </c>
      <c r="AB58" s="169" t="s">
        <v>595</v>
      </c>
      <c r="AC58" s="169" t="s">
        <v>595</v>
      </c>
      <c r="AD58" s="169" t="s">
        <v>595</v>
      </c>
      <c r="AE58" s="169" t="s">
        <v>595</v>
      </c>
    </row>
    <row r="59" spans="1:88" ht="14.25" customHeight="1"/>
    <row r="60" spans="1:88" ht="14.25" customHeight="1">
      <c r="A60" s="2" t="s">
        <v>602</v>
      </c>
    </row>
    <row r="61" spans="1:88" ht="14.25" customHeight="1">
      <c r="A61" t="s">
        <v>166</v>
      </c>
      <c r="B61" t="s">
        <v>167</v>
      </c>
      <c r="C61" t="s">
        <v>168</v>
      </c>
      <c r="D61" t="s">
        <v>169</v>
      </c>
      <c r="E61" t="s">
        <v>170</v>
      </c>
      <c r="F61" t="s">
        <v>171</v>
      </c>
      <c r="G61" t="s">
        <v>172</v>
      </c>
      <c r="H61" t="s">
        <v>173</v>
      </c>
      <c r="I61" t="s">
        <v>312</v>
      </c>
      <c r="J61" t="s">
        <v>313</v>
      </c>
      <c r="K61" t="s">
        <v>314</v>
      </c>
      <c r="L61" t="s">
        <v>315</v>
      </c>
      <c r="M61" t="s">
        <v>316</v>
      </c>
      <c r="N61" t="s">
        <v>317</v>
      </c>
      <c r="O61" t="s">
        <v>318</v>
      </c>
      <c r="P61" t="s">
        <v>319</v>
      </c>
      <c r="Q61" t="s">
        <v>320</v>
      </c>
      <c r="R61" t="s">
        <v>321</v>
      </c>
      <c r="S61" t="s">
        <v>322</v>
      </c>
      <c r="T61" t="s">
        <v>323</v>
      </c>
      <c r="U61" t="s">
        <v>324</v>
      </c>
      <c r="V61" t="s">
        <v>325</v>
      </c>
      <c r="W61" t="s">
        <v>326</v>
      </c>
      <c r="X61" t="s">
        <v>327</v>
      </c>
      <c r="Y61" t="s">
        <v>328</v>
      </c>
      <c r="Z61" t="s">
        <v>329</v>
      </c>
      <c r="AA61" t="s">
        <v>330</v>
      </c>
      <c r="AB61" t="s">
        <v>331</v>
      </c>
      <c r="AC61" t="s">
        <v>332</v>
      </c>
      <c r="AD61" t="s">
        <v>333</v>
      </c>
      <c r="AE61" t="s">
        <v>334</v>
      </c>
      <c r="AF61" t="s">
        <v>535</v>
      </c>
      <c r="AG61" t="s">
        <v>536</v>
      </c>
      <c r="AH61" t="s">
        <v>537</v>
      </c>
      <c r="AI61" t="s">
        <v>538</v>
      </c>
      <c r="AJ61" t="s">
        <v>539</v>
      </c>
      <c r="AK61" t="s">
        <v>540</v>
      </c>
      <c r="AL61" t="s">
        <v>541</v>
      </c>
      <c r="AM61" t="s">
        <v>542</v>
      </c>
      <c r="AN61" t="s">
        <v>543</v>
      </c>
      <c r="AO61" t="s">
        <v>544</v>
      </c>
      <c r="AP61" t="s">
        <v>545</v>
      </c>
      <c r="AQ61" t="s">
        <v>546</v>
      </c>
      <c r="AR61" t="s">
        <v>547</v>
      </c>
      <c r="AS61" t="s">
        <v>548</v>
      </c>
      <c r="AT61" t="s">
        <v>549</v>
      </c>
      <c r="AU61" t="s">
        <v>550</v>
      </c>
      <c r="AV61" t="s">
        <v>551</v>
      </c>
      <c r="AW61" t="s">
        <v>552</v>
      </c>
      <c r="AX61" t="s">
        <v>553</v>
      </c>
      <c r="AY61" t="s">
        <v>554</v>
      </c>
      <c r="AZ61" t="s">
        <v>555</v>
      </c>
      <c r="BA61" t="s">
        <v>556</v>
      </c>
      <c r="BB61" t="s">
        <v>557</v>
      </c>
      <c r="BC61" t="s">
        <v>558</v>
      </c>
      <c r="BD61" t="s">
        <v>559</v>
      </c>
      <c r="BE61" t="s">
        <v>560</v>
      </c>
      <c r="BF61" t="s">
        <v>561</v>
      </c>
      <c r="BG61" t="s">
        <v>562</v>
      </c>
      <c r="BH61" t="s">
        <v>563</v>
      </c>
      <c r="BI61" t="s">
        <v>564</v>
      </c>
      <c r="BJ61" t="s">
        <v>565</v>
      </c>
      <c r="BK61" t="s">
        <v>566</v>
      </c>
      <c r="BL61" t="s">
        <v>567</v>
      </c>
      <c r="BM61" t="s">
        <v>568</v>
      </c>
      <c r="BN61" t="s">
        <v>569</v>
      </c>
      <c r="BO61" t="s">
        <v>570</v>
      </c>
      <c r="BP61" t="s">
        <v>571</v>
      </c>
      <c r="BQ61" t="s">
        <v>572</v>
      </c>
      <c r="BR61" t="s">
        <v>573</v>
      </c>
      <c r="BS61" s="123" t="s">
        <v>335</v>
      </c>
      <c r="BT61" s="123" t="s">
        <v>336</v>
      </c>
      <c r="BU61" s="123" t="s">
        <v>337</v>
      </c>
      <c r="BV61" t="s">
        <v>574</v>
      </c>
      <c r="BW61" t="s">
        <v>575</v>
      </c>
      <c r="BX61" t="s">
        <v>576</v>
      </c>
      <c r="BY61" t="s">
        <v>577</v>
      </c>
      <c r="BZ61" s="123" t="s">
        <v>338</v>
      </c>
      <c r="CA61" s="123" t="s">
        <v>339</v>
      </c>
      <c r="CB61" s="123" t="s">
        <v>340</v>
      </c>
      <c r="CC61" t="s">
        <v>578</v>
      </c>
      <c r="CD61" t="s">
        <v>579</v>
      </c>
      <c r="CE61" s="123" t="s">
        <v>341</v>
      </c>
      <c r="CF61" s="123" t="s">
        <v>342</v>
      </c>
      <c r="CG61" t="s">
        <v>580</v>
      </c>
      <c r="CH61" s="123" t="s">
        <v>343</v>
      </c>
      <c r="CI61" t="s">
        <v>581</v>
      </c>
      <c r="CJ61" t="s">
        <v>582</v>
      </c>
    </row>
    <row r="62" spans="1:88" ht="14.25" customHeight="1">
      <c r="A62" t="s">
        <v>202</v>
      </c>
      <c r="B62" t="s">
        <v>203</v>
      </c>
      <c r="C62" t="s">
        <v>204</v>
      </c>
      <c r="D62" s="121">
        <v>44160</v>
      </c>
      <c r="E62" s="122">
        <v>0.6791666666666667</v>
      </c>
      <c r="F62">
        <v>3109</v>
      </c>
      <c r="G62" t="s">
        <v>174</v>
      </c>
      <c r="H62" t="s">
        <v>175</v>
      </c>
      <c r="I62">
        <v>50.15</v>
      </c>
      <c r="J62">
        <v>614.79999999999995</v>
      </c>
      <c r="K62">
        <v>623.70000000000005</v>
      </c>
      <c r="L62">
        <v>637.5</v>
      </c>
      <c r="M62">
        <v>49.04</v>
      </c>
      <c r="N62">
        <v>51.48</v>
      </c>
      <c r="O62">
        <v>475.5</v>
      </c>
      <c r="P62">
        <v>311.7</v>
      </c>
      <c r="Q62">
        <v>308.7</v>
      </c>
      <c r="R62">
        <v>1274</v>
      </c>
      <c r="S62">
        <v>1475</v>
      </c>
      <c r="T62">
        <v>1234</v>
      </c>
      <c r="U62">
        <v>1253</v>
      </c>
      <c r="V62">
        <v>1292</v>
      </c>
      <c r="W62">
        <v>10</v>
      </c>
      <c r="X62">
        <v>10.130000000000001</v>
      </c>
      <c r="Y62">
        <v>10.49</v>
      </c>
      <c r="Z62">
        <v>54.47</v>
      </c>
      <c r="AA62">
        <v>50.35</v>
      </c>
      <c r="AB62">
        <v>9.9659999999999993</v>
      </c>
      <c r="AC62">
        <v>9.7810000000000006</v>
      </c>
      <c r="AD62">
        <v>9.9290000000000003</v>
      </c>
      <c r="AE62">
        <v>9.8659999999999997</v>
      </c>
      <c r="AF62" t="s">
        <v>309</v>
      </c>
      <c r="AG62">
        <v>0.8</v>
      </c>
      <c r="AH62">
        <v>0.82</v>
      </c>
      <c r="AI62">
        <v>0.43</v>
      </c>
      <c r="AJ62">
        <v>0.68</v>
      </c>
      <c r="AK62">
        <v>3.04</v>
      </c>
      <c r="AL62">
        <v>0.73</v>
      </c>
      <c r="AM62">
        <v>7.35</v>
      </c>
      <c r="AN62">
        <v>1.27</v>
      </c>
      <c r="AO62">
        <v>2.72</v>
      </c>
      <c r="AP62">
        <v>2.73</v>
      </c>
      <c r="AQ62">
        <v>24.09</v>
      </c>
      <c r="AR62">
        <v>0.86</v>
      </c>
      <c r="AS62">
        <v>1.58</v>
      </c>
      <c r="AT62">
        <v>0.24</v>
      </c>
      <c r="AU62">
        <v>1.76</v>
      </c>
      <c r="AV62">
        <v>0.32</v>
      </c>
      <c r="AW62">
        <v>0.56999999999999995</v>
      </c>
      <c r="AX62">
        <v>2.3199999999999998</v>
      </c>
      <c r="AY62">
        <v>0.81</v>
      </c>
      <c r="AZ62">
        <v>0.35</v>
      </c>
      <c r="BA62">
        <v>7.0000000000000007E-2</v>
      </c>
      <c r="BB62">
        <v>1.08</v>
      </c>
      <c r="BC62">
        <v>0.5</v>
      </c>
      <c r="BD62" t="s">
        <v>311</v>
      </c>
      <c r="BE62">
        <v>2462713</v>
      </c>
      <c r="BF62">
        <v>68708.649999999994</v>
      </c>
      <c r="BG62">
        <v>17302850</v>
      </c>
      <c r="BH62">
        <v>2639819</v>
      </c>
      <c r="BI62">
        <v>1226.77</v>
      </c>
      <c r="BJ62">
        <v>1870844</v>
      </c>
      <c r="BK62">
        <v>230840.8</v>
      </c>
      <c r="BL62">
        <v>12701.5</v>
      </c>
      <c r="BM62">
        <v>14409450</v>
      </c>
      <c r="BN62">
        <v>3164378</v>
      </c>
      <c r="BO62">
        <v>310.02</v>
      </c>
      <c r="BP62">
        <v>89670.13</v>
      </c>
      <c r="BQ62">
        <v>3193.8</v>
      </c>
      <c r="BR62">
        <v>1437962</v>
      </c>
      <c r="BS62">
        <v>41310.449999999997</v>
      </c>
      <c r="BT62">
        <v>1116109</v>
      </c>
      <c r="BU62">
        <v>9236067</v>
      </c>
      <c r="BV62">
        <v>6873.18</v>
      </c>
      <c r="BW62">
        <v>376033.3</v>
      </c>
      <c r="BX62">
        <v>455298.9</v>
      </c>
      <c r="BY62">
        <v>285966.2</v>
      </c>
      <c r="BZ62">
        <v>3697.56</v>
      </c>
      <c r="CA62">
        <v>46083.63</v>
      </c>
      <c r="CB62">
        <v>272588.5</v>
      </c>
      <c r="CC62">
        <v>2088011</v>
      </c>
      <c r="CD62">
        <v>59329.03</v>
      </c>
      <c r="CE62">
        <v>1822985</v>
      </c>
      <c r="CF62">
        <v>120763.8</v>
      </c>
      <c r="CG62">
        <v>54748.13</v>
      </c>
      <c r="CH62">
        <v>1971136</v>
      </c>
      <c r="CI62">
        <v>330718</v>
      </c>
      <c r="CJ62">
        <v>295091.59999999998</v>
      </c>
    </row>
    <row r="63" spans="1:88" ht="14.25" customHeight="1">
      <c r="A63" t="s">
        <v>205</v>
      </c>
      <c r="B63" t="s">
        <v>203</v>
      </c>
      <c r="C63" t="s">
        <v>204</v>
      </c>
      <c r="D63" s="121">
        <v>44160</v>
      </c>
      <c r="E63" s="122">
        <v>0.68333333333333324</v>
      </c>
      <c r="F63">
        <v>3109</v>
      </c>
      <c r="G63" t="s">
        <v>174</v>
      </c>
      <c r="H63" t="s">
        <v>175</v>
      </c>
      <c r="I63">
        <v>49.72</v>
      </c>
      <c r="J63">
        <v>631.4</v>
      </c>
      <c r="K63">
        <v>624.29999999999995</v>
      </c>
      <c r="L63">
        <v>642.29999999999995</v>
      </c>
      <c r="M63">
        <v>51.56</v>
      </c>
      <c r="N63">
        <v>51.76</v>
      </c>
      <c r="O63">
        <v>461.8</v>
      </c>
      <c r="P63">
        <v>322.5</v>
      </c>
      <c r="Q63">
        <v>309.60000000000002</v>
      </c>
      <c r="R63">
        <v>1248</v>
      </c>
      <c r="S63">
        <v>1271</v>
      </c>
      <c r="T63">
        <v>1237</v>
      </c>
      <c r="U63">
        <v>1320</v>
      </c>
      <c r="V63">
        <v>1293</v>
      </c>
      <c r="W63">
        <v>10.199999999999999</v>
      </c>
      <c r="X63">
        <v>10.199999999999999</v>
      </c>
      <c r="Y63">
        <v>10.63</v>
      </c>
      <c r="Z63">
        <v>53.86</v>
      </c>
      <c r="AA63">
        <v>50.77</v>
      </c>
      <c r="AB63">
        <v>9.8919999999999995</v>
      </c>
      <c r="AC63">
        <v>9.7319999999999993</v>
      </c>
      <c r="AD63">
        <v>10</v>
      </c>
      <c r="AE63">
        <v>9.9390000000000001</v>
      </c>
      <c r="AF63" t="s">
        <v>309</v>
      </c>
      <c r="AG63">
        <v>1.1499999999999999</v>
      </c>
      <c r="AH63">
        <v>7.26</v>
      </c>
      <c r="AI63">
        <v>0.59</v>
      </c>
      <c r="AJ63">
        <v>0.32</v>
      </c>
      <c r="AK63">
        <v>2.38</v>
      </c>
      <c r="AL63">
        <v>1.05</v>
      </c>
      <c r="AM63">
        <v>6.65</v>
      </c>
      <c r="AN63">
        <v>5.01</v>
      </c>
      <c r="AO63">
        <v>2.61</v>
      </c>
      <c r="AP63">
        <v>3.33</v>
      </c>
      <c r="AQ63">
        <v>13.08</v>
      </c>
      <c r="AR63">
        <v>0.81</v>
      </c>
      <c r="AS63">
        <v>9.26</v>
      </c>
      <c r="AT63">
        <v>0.57999999999999996</v>
      </c>
      <c r="AU63">
        <v>5.89</v>
      </c>
      <c r="AV63">
        <v>0.56999999999999995</v>
      </c>
      <c r="AW63">
        <v>0.61</v>
      </c>
      <c r="AX63">
        <v>1.9</v>
      </c>
      <c r="AY63">
        <v>0.78</v>
      </c>
      <c r="AZ63">
        <v>0.76</v>
      </c>
      <c r="BA63">
        <v>0.71</v>
      </c>
      <c r="BB63">
        <v>0.94</v>
      </c>
      <c r="BC63">
        <v>0.6</v>
      </c>
      <c r="BD63" t="s">
        <v>311</v>
      </c>
      <c r="BE63">
        <v>2419206</v>
      </c>
      <c r="BF63">
        <v>68181.97</v>
      </c>
      <c r="BG63">
        <v>17162200</v>
      </c>
      <c r="BH63">
        <v>2635500</v>
      </c>
      <c r="BI63">
        <v>1247.8699999999999</v>
      </c>
      <c r="BJ63">
        <v>1864005</v>
      </c>
      <c r="BK63">
        <v>223680.1</v>
      </c>
      <c r="BL63">
        <v>12685.9</v>
      </c>
      <c r="BM63">
        <v>14311010</v>
      </c>
      <c r="BN63">
        <v>3098042</v>
      </c>
      <c r="BO63">
        <v>257.79000000000002</v>
      </c>
      <c r="BP63">
        <v>89030.44</v>
      </c>
      <c r="BQ63">
        <v>3250.48</v>
      </c>
      <c r="BR63">
        <v>1425902</v>
      </c>
      <c r="BS63">
        <v>40041.79</v>
      </c>
      <c r="BT63">
        <v>1115188</v>
      </c>
      <c r="BU63">
        <v>9151815</v>
      </c>
      <c r="BV63">
        <v>6780.16</v>
      </c>
      <c r="BW63">
        <v>375145.5</v>
      </c>
      <c r="BX63">
        <v>457167</v>
      </c>
      <c r="BY63">
        <v>282704.40000000002</v>
      </c>
      <c r="BZ63">
        <v>3594.94</v>
      </c>
      <c r="CA63">
        <v>46302.42</v>
      </c>
      <c r="CB63">
        <v>271946.2</v>
      </c>
      <c r="CC63">
        <v>2100151</v>
      </c>
      <c r="CD63">
        <v>59528.46</v>
      </c>
      <c r="CE63">
        <v>1842751</v>
      </c>
      <c r="CF63">
        <v>121071.8</v>
      </c>
      <c r="CG63">
        <v>55060.37</v>
      </c>
      <c r="CH63">
        <v>1974223</v>
      </c>
      <c r="CI63">
        <v>333704.7</v>
      </c>
      <c r="CJ63">
        <v>297751.09999999998</v>
      </c>
    </row>
    <row r="64" spans="1:88" ht="14.25" customHeight="1">
      <c r="H64" s="169" t="s">
        <v>585</v>
      </c>
      <c r="I64" s="169">
        <f t="shared" ref="I64:AE64" si="53">AVERAGE(I62:I63)</f>
        <v>49.935000000000002</v>
      </c>
      <c r="J64" s="169">
        <f t="shared" si="53"/>
        <v>623.09999999999991</v>
      </c>
      <c r="K64" s="169">
        <f t="shared" si="53"/>
        <v>624</v>
      </c>
      <c r="L64" s="169">
        <f t="shared" si="53"/>
        <v>639.9</v>
      </c>
      <c r="M64" s="169">
        <f t="shared" si="53"/>
        <v>50.3</v>
      </c>
      <c r="N64" s="169">
        <f t="shared" si="53"/>
        <v>51.62</v>
      </c>
      <c r="O64" s="169">
        <f t="shared" si="53"/>
        <v>468.65</v>
      </c>
      <c r="P64" s="169">
        <f t="shared" si="53"/>
        <v>317.10000000000002</v>
      </c>
      <c r="Q64" s="169">
        <f t="shared" si="53"/>
        <v>309.14999999999998</v>
      </c>
      <c r="R64" s="169">
        <f t="shared" si="53"/>
        <v>1261</v>
      </c>
      <c r="S64" s="169">
        <f t="shared" si="53"/>
        <v>1373</v>
      </c>
      <c r="T64" s="169">
        <f t="shared" si="53"/>
        <v>1235.5</v>
      </c>
      <c r="U64" s="169">
        <f t="shared" si="53"/>
        <v>1286.5</v>
      </c>
      <c r="V64" s="169">
        <f t="shared" si="53"/>
        <v>1292.5</v>
      </c>
      <c r="W64" s="169">
        <f t="shared" si="53"/>
        <v>10.1</v>
      </c>
      <c r="X64" s="169">
        <f t="shared" si="53"/>
        <v>10.164999999999999</v>
      </c>
      <c r="Y64" s="169">
        <f t="shared" si="53"/>
        <v>10.56</v>
      </c>
      <c r="Z64" s="169">
        <f t="shared" si="53"/>
        <v>54.164999999999999</v>
      </c>
      <c r="AA64" s="169">
        <f t="shared" si="53"/>
        <v>50.56</v>
      </c>
      <c r="AB64" s="169">
        <f t="shared" si="53"/>
        <v>9.9289999999999985</v>
      </c>
      <c r="AC64" s="169">
        <f t="shared" si="53"/>
        <v>9.7564999999999991</v>
      </c>
      <c r="AD64" s="169">
        <f t="shared" si="53"/>
        <v>9.964500000000001</v>
      </c>
      <c r="AE64" s="169">
        <f t="shared" si="53"/>
        <v>9.9024999999999999</v>
      </c>
    </row>
    <row r="65" spans="1:88" ht="14.25" customHeight="1">
      <c r="H65" s="169" t="s">
        <v>586</v>
      </c>
      <c r="I65" s="169">
        <f t="shared" ref="I65:AE65" si="54">_xlfn.STDEV.P(I62:I63)</f>
        <v>0.21499999999999986</v>
      </c>
      <c r="J65" s="169">
        <f t="shared" si="54"/>
        <v>8.3000000000000114</v>
      </c>
      <c r="K65" s="169">
        <f t="shared" si="54"/>
        <v>0.29999999999995453</v>
      </c>
      <c r="L65" s="169">
        <f t="shared" si="54"/>
        <v>2.3999999999999773</v>
      </c>
      <c r="M65" s="169">
        <f t="shared" si="54"/>
        <v>1.2600000000000016</v>
      </c>
      <c r="N65" s="169">
        <f t="shared" si="54"/>
        <v>0.14000000000000057</v>
      </c>
      <c r="O65" s="169">
        <f t="shared" si="54"/>
        <v>6.8499999999999943</v>
      </c>
      <c r="P65" s="169">
        <f t="shared" si="54"/>
        <v>5.4000000000000057</v>
      </c>
      <c r="Q65" s="169">
        <f t="shared" si="54"/>
        <v>0.45000000000001705</v>
      </c>
      <c r="R65" s="169">
        <f t="shared" si="54"/>
        <v>13</v>
      </c>
      <c r="S65" s="169">
        <f t="shared" si="54"/>
        <v>102</v>
      </c>
      <c r="T65" s="169">
        <f t="shared" si="54"/>
        <v>1.5</v>
      </c>
      <c r="U65" s="169">
        <f t="shared" si="54"/>
        <v>33.5</v>
      </c>
      <c r="V65" s="169">
        <f t="shared" si="54"/>
        <v>0.5</v>
      </c>
      <c r="W65" s="169">
        <f t="shared" si="54"/>
        <v>9.9999999999999645E-2</v>
      </c>
      <c r="X65" s="169">
        <f t="shared" si="54"/>
        <v>3.4999999999999254E-2</v>
      </c>
      <c r="Y65" s="169">
        <f t="shared" si="54"/>
        <v>7.0000000000000284E-2</v>
      </c>
      <c r="Z65" s="169">
        <f t="shared" si="54"/>
        <v>0.30499999999999972</v>
      </c>
      <c r="AA65" s="169">
        <f t="shared" si="54"/>
        <v>0.21000000000000085</v>
      </c>
      <c r="AB65" s="169">
        <f t="shared" si="54"/>
        <v>3.6999999999999922E-2</v>
      </c>
      <c r="AC65" s="169">
        <f t="shared" si="54"/>
        <v>2.4500000000000632E-2</v>
      </c>
      <c r="AD65" s="169">
        <f t="shared" si="54"/>
        <v>3.5499999999999865E-2</v>
      </c>
      <c r="AE65" s="169">
        <f t="shared" si="54"/>
        <v>3.6500000000000199E-2</v>
      </c>
    </row>
    <row r="66" spans="1:88" ht="14.25" customHeight="1">
      <c r="H66" s="169" t="s">
        <v>590</v>
      </c>
      <c r="I66" s="125">
        <v>49.734822972129166</v>
      </c>
      <c r="J66" s="125">
        <v>616.7358866601835</v>
      </c>
      <c r="K66" s="125">
        <v>616.7358866601835</v>
      </c>
      <c r="L66" s="125">
        <v>616.7358866601835</v>
      </c>
      <c r="M66" s="125">
        <v>49.605512432401618</v>
      </c>
      <c r="N66" s="125">
        <v>49.605512432401618</v>
      </c>
      <c r="O66" s="125">
        <v>493.84546260684243</v>
      </c>
      <c r="P66" s="125">
        <v>309.29286217631284</v>
      </c>
      <c r="Q66" s="125">
        <v>309.29286217631284</v>
      </c>
      <c r="R66" s="125">
        <v>1232.9784832690491</v>
      </c>
      <c r="S66" s="125">
        <v>1232.9784832690491</v>
      </c>
      <c r="T66" s="125">
        <v>1232.9784832690491</v>
      </c>
      <c r="U66" s="125">
        <v>1232.9784832690491</v>
      </c>
      <c r="V66" s="125">
        <v>1232.9784832690491</v>
      </c>
      <c r="W66" s="125">
        <v>9.9370176298314057</v>
      </c>
      <c r="X66" s="125">
        <v>9.9370176298314057</v>
      </c>
      <c r="Y66" s="125">
        <v>9.9618850413174709</v>
      </c>
      <c r="Z66" s="125">
        <v>49.784557795101286</v>
      </c>
      <c r="AA66" s="125">
        <v>49.784557795101286</v>
      </c>
      <c r="AB66" s="125">
        <v>9.8962458399277846</v>
      </c>
      <c r="AC66" s="125">
        <v>9.9370176298314057</v>
      </c>
      <c r="AD66" s="125">
        <v>9.9469645944258325</v>
      </c>
      <c r="AE66" s="125">
        <v>9.9419911121286191</v>
      </c>
    </row>
    <row r="67" spans="1:88" ht="14.25" customHeight="1">
      <c r="H67" s="169" t="s">
        <v>591</v>
      </c>
      <c r="I67" s="169">
        <f>I64/I66</f>
        <v>1.0040248867073081</v>
      </c>
      <c r="J67" s="169">
        <f t="shared" ref="J67" si="55">J64/J66</f>
        <v>1.0103190254977379</v>
      </c>
      <c r="K67" s="169">
        <f t="shared" ref="K67" si="56">K64/K66</f>
        <v>1.0117783211532476</v>
      </c>
      <c r="L67" s="169">
        <f t="shared" ref="L67" si="57">L64/L66</f>
        <v>1.0375592110672485</v>
      </c>
      <c r="M67" s="169">
        <f t="shared" ref="M67" si="58">M64/M66</f>
        <v>1.0140002095239873</v>
      </c>
      <c r="N67" s="169">
        <f t="shared" ref="N67" si="59">N64/N66</f>
        <v>1.0406101553802829</v>
      </c>
      <c r="O67" s="169">
        <f t="shared" ref="O67" si="60">O64/O66</f>
        <v>0.94898107907310891</v>
      </c>
      <c r="P67" s="169">
        <f t="shared" ref="P67" si="61">P64/P66</f>
        <v>1.0252418945873918</v>
      </c>
      <c r="Q67" s="169">
        <f t="shared" ref="Q67" si="62">Q64/Q66</f>
        <v>0.99953810063605208</v>
      </c>
      <c r="R67" s="169">
        <f t="shared" ref="R67" si="63">R64/R66</f>
        <v>1.0227266875385013</v>
      </c>
      <c r="S67" s="169">
        <f t="shared" ref="S67" si="64">S64/S66</f>
        <v>1.1135636336164649</v>
      </c>
      <c r="T67" s="169">
        <f t="shared" ref="T67" si="65">T64/T66</f>
        <v>1.0020450614225362</v>
      </c>
      <c r="U67" s="169">
        <f t="shared" ref="U67" si="66">U64/U66</f>
        <v>1.0434083136544663</v>
      </c>
      <c r="V67" s="169">
        <f t="shared" ref="V67" si="67">V64/V66</f>
        <v>1.0482745786229286</v>
      </c>
      <c r="W67" s="169">
        <f t="shared" ref="W67" si="68">W64/W66</f>
        <v>1.0164015377892974</v>
      </c>
      <c r="X67" s="169">
        <f t="shared" ref="X67" si="69">X64/X66</f>
        <v>1.0229427358047729</v>
      </c>
      <c r="Y67" s="169">
        <f t="shared" ref="Y67" si="70">Y64/Y66</f>
        <v>1.0600403393737043</v>
      </c>
      <c r="Z67" s="169">
        <f t="shared" ref="Z67" si="71">Z64/Z66</f>
        <v>1.0879879705455522</v>
      </c>
      <c r="AA67" s="169">
        <f t="shared" ref="AA67" si="72">AA64/AA66</f>
        <v>1.0155759584747184</v>
      </c>
      <c r="AB67" s="169">
        <f t="shared" ref="AB67" si="73">AB64/AB66</f>
        <v>1.0033097561036795</v>
      </c>
      <c r="AC67" s="169">
        <f t="shared" ref="AC67" si="74">AC64/AC66</f>
        <v>0.98183382212289894</v>
      </c>
      <c r="AD67" s="169">
        <f t="shared" ref="AD67" si="75">AD64/AD66</f>
        <v>1.0017628901166489</v>
      </c>
      <c r="AE67" s="169">
        <f t="shared" ref="AE67" si="76">AE64/AE66</f>
        <v>0.99602784676799372</v>
      </c>
    </row>
    <row r="68" spans="1:88" ht="14.25" customHeight="1">
      <c r="H68" s="169" t="s">
        <v>592</v>
      </c>
      <c r="I68" s="169" t="s">
        <v>595</v>
      </c>
      <c r="J68" s="169" t="s">
        <v>595</v>
      </c>
      <c r="K68" s="169" t="s">
        <v>595</v>
      </c>
      <c r="L68" s="169" t="s">
        <v>595</v>
      </c>
      <c r="M68" s="169" t="s">
        <v>595</v>
      </c>
      <c r="N68" s="169" t="s">
        <v>595</v>
      </c>
      <c r="O68" s="169" t="s">
        <v>594</v>
      </c>
      <c r="P68" s="169" t="s">
        <v>595</v>
      </c>
      <c r="Q68" s="169" t="s">
        <v>595</v>
      </c>
      <c r="R68" s="169" t="s">
        <v>595</v>
      </c>
      <c r="S68" s="169" t="s">
        <v>594</v>
      </c>
      <c r="T68" s="169" t="s">
        <v>595</v>
      </c>
      <c r="U68" s="169" t="s">
        <v>595</v>
      </c>
      <c r="V68" s="169" t="s">
        <v>595</v>
      </c>
      <c r="W68" s="169" t="s">
        <v>595</v>
      </c>
      <c r="X68" s="169" t="s">
        <v>595</v>
      </c>
      <c r="Y68" s="169" t="s">
        <v>594</v>
      </c>
      <c r="Z68" s="169" t="s">
        <v>594</v>
      </c>
      <c r="AA68" s="169" t="s">
        <v>595</v>
      </c>
      <c r="AB68" s="169" t="s">
        <v>595</v>
      </c>
      <c r="AC68" s="169" t="s">
        <v>595</v>
      </c>
      <c r="AD68" s="169" t="s">
        <v>595</v>
      </c>
      <c r="AE68" s="169" t="s">
        <v>595</v>
      </c>
    </row>
    <row r="69" spans="1:88" ht="14.25" customHeight="1">
      <c r="G69" s="169" t="s">
        <v>599</v>
      </c>
      <c r="I69">
        <f t="shared" ref="I69:AE69" si="77">AVERAGE(AG75:AG114)</f>
        <v>7.5484999999999998</v>
      </c>
      <c r="J69">
        <f t="shared" si="77"/>
        <v>3.4957500000000001</v>
      </c>
      <c r="K69">
        <f t="shared" si="77"/>
        <v>2.6162499999999995</v>
      </c>
      <c r="L69">
        <f t="shared" si="77"/>
        <v>2.5202500000000003</v>
      </c>
      <c r="M69">
        <f t="shared" si="77"/>
        <v>14.966923076923075</v>
      </c>
      <c r="N69">
        <f t="shared" si="77"/>
        <v>2.9837499999999997</v>
      </c>
      <c r="O69">
        <f t="shared" si="77"/>
        <v>12.19051282051282</v>
      </c>
      <c r="P69">
        <f t="shared" si="77"/>
        <v>15.566666666666666</v>
      </c>
      <c r="Q69">
        <f t="shared" si="77"/>
        <v>33.716969696969691</v>
      </c>
      <c r="R69">
        <f t="shared" si="77"/>
        <v>4.0530000000000017</v>
      </c>
      <c r="S69">
        <f t="shared" si="77"/>
        <v>9.6542500000000011</v>
      </c>
      <c r="T69">
        <f t="shared" si="77"/>
        <v>2.3427499999999997</v>
      </c>
      <c r="U69">
        <f t="shared" si="77"/>
        <v>3.9532500000000006</v>
      </c>
      <c r="V69">
        <f t="shared" si="77"/>
        <v>2.3367500000000008</v>
      </c>
      <c r="W69">
        <f t="shared" si="77"/>
        <v>17.529444444444451</v>
      </c>
      <c r="X69">
        <f t="shared" si="77"/>
        <v>9.7440540540540557</v>
      </c>
      <c r="Y69">
        <f t="shared" si="77"/>
        <v>3.1872499999999997</v>
      </c>
      <c r="Z69">
        <f t="shared" si="77"/>
        <v>3.6600000000000015</v>
      </c>
      <c r="AA69">
        <f t="shared" si="77"/>
        <v>2.6704999999999997</v>
      </c>
      <c r="AB69">
        <f t="shared" si="77"/>
        <v>15.008421052631578</v>
      </c>
      <c r="AC69">
        <f t="shared" si="77"/>
        <v>4.2459999999999996</v>
      </c>
      <c r="AD69">
        <f t="shared" si="77"/>
        <v>20.533636363636365</v>
      </c>
      <c r="AE69">
        <f t="shared" si="77"/>
        <v>9.7260526315789466</v>
      </c>
    </row>
    <row r="70" spans="1:88" ht="14.25" customHeight="1">
      <c r="G70" s="169"/>
    </row>
    <row r="71" spans="1:88" ht="14.25" customHeight="1">
      <c r="B71" s="173" t="s">
        <v>603</v>
      </c>
      <c r="C71" s="174" t="s">
        <v>604</v>
      </c>
      <c r="G71" s="169"/>
    </row>
    <row r="72" spans="1:88" ht="14.25" customHeight="1"/>
    <row r="73" spans="1:88" ht="14.25" customHeight="1">
      <c r="A73" s="2" t="s">
        <v>600</v>
      </c>
    </row>
    <row r="74" spans="1:88" ht="14.25" customHeight="1">
      <c r="A74" t="s">
        <v>166</v>
      </c>
      <c r="B74" t="s">
        <v>167</v>
      </c>
      <c r="C74" t="s">
        <v>168</v>
      </c>
      <c r="D74" t="s">
        <v>169</v>
      </c>
      <c r="E74" t="s">
        <v>170</v>
      </c>
      <c r="F74" t="s">
        <v>171</v>
      </c>
      <c r="G74" t="s">
        <v>172</v>
      </c>
      <c r="H74" t="s">
        <v>173</v>
      </c>
      <c r="I74" s="175" t="s">
        <v>312</v>
      </c>
      <c r="J74" t="s">
        <v>313</v>
      </c>
      <c r="K74" t="s">
        <v>314</v>
      </c>
      <c r="L74" s="175" t="s">
        <v>315</v>
      </c>
      <c r="M74" t="s">
        <v>316</v>
      </c>
      <c r="N74" s="175" t="s">
        <v>317</v>
      </c>
      <c r="O74" s="175" t="s">
        <v>318</v>
      </c>
      <c r="P74" s="175" t="s">
        <v>319</v>
      </c>
      <c r="Q74" t="s">
        <v>320</v>
      </c>
      <c r="R74" t="s">
        <v>321</v>
      </c>
      <c r="S74" t="s">
        <v>322</v>
      </c>
      <c r="T74" s="137" t="s">
        <v>323</v>
      </c>
      <c r="U74" t="s">
        <v>324</v>
      </c>
      <c r="V74" s="175" t="s">
        <v>325</v>
      </c>
      <c r="W74" t="s">
        <v>326</v>
      </c>
      <c r="X74" s="175" t="s">
        <v>327</v>
      </c>
      <c r="Y74" s="175" t="s">
        <v>328</v>
      </c>
      <c r="Z74" s="175" t="s">
        <v>329</v>
      </c>
      <c r="AA74" s="175" t="s">
        <v>330</v>
      </c>
      <c r="AB74" s="175" t="s">
        <v>331</v>
      </c>
      <c r="AC74" s="175" t="s">
        <v>332</v>
      </c>
      <c r="AD74" s="175" t="s">
        <v>333</v>
      </c>
      <c r="AE74" s="175" t="s">
        <v>334</v>
      </c>
      <c r="AF74" t="s">
        <v>535</v>
      </c>
      <c r="AG74" s="175" t="s">
        <v>536</v>
      </c>
      <c r="AH74" t="s">
        <v>537</v>
      </c>
      <c r="AI74" t="s">
        <v>538</v>
      </c>
      <c r="AJ74" s="175" t="s">
        <v>539</v>
      </c>
      <c r="AK74" t="s">
        <v>540</v>
      </c>
      <c r="AL74" s="175" t="s">
        <v>541</v>
      </c>
      <c r="AM74" s="175" t="s">
        <v>542</v>
      </c>
      <c r="AN74" s="175" t="s">
        <v>543</v>
      </c>
      <c r="AO74" t="s">
        <v>544</v>
      </c>
      <c r="AP74" t="s">
        <v>545</v>
      </c>
      <c r="AQ74" t="s">
        <v>546</v>
      </c>
      <c r="AR74" s="137" t="s">
        <v>547</v>
      </c>
      <c r="AS74" t="s">
        <v>548</v>
      </c>
      <c r="AT74" s="175" t="s">
        <v>549</v>
      </c>
      <c r="AU74" t="s">
        <v>550</v>
      </c>
      <c r="AV74" s="175" t="s">
        <v>551</v>
      </c>
      <c r="AW74" s="175" t="s">
        <v>552</v>
      </c>
      <c r="AX74" s="175" t="s">
        <v>553</v>
      </c>
      <c r="AY74" s="175" t="s">
        <v>554</v>
      </c>
      <c r="AZ74" s="175" t="s">
        <v>555</v>
      </c>
      <c r="BA74" s="175" t="s">
        <v>556</v>
      </c>
      <c r="BB74" s="175" t="s">
        <v>557</v>
      </c>
      <c r="BC74" s="175" t="s">
        <v>558</v>
      </c>
      <c r="BD74" t="s">
        <v>559</v>
      </c>
      <c r="BE74" t="s">
        <v>560</v>
      </c>
      <c r="BF74" t="s">
        <v>561</v>
      </c>
      <c r="BG74" t="s">
        <v>562</v>
      </c>
      <c r="BH74" t="s">
        <v>563</v>
      </c>
      <c r="BI74" t="s">
        <v>564</v>
      </c>
      <c r="BJ74" t="s">
        <v>565</v>
      </c>
      <c r="BK74" t="s">
        <v>566</v>
      </c>
      <c r="BL74" t="s">
        <v>567</v>
      </c>
      <c r="BM74" t="s">
        <v>568</v>
      </c>
      <c r="BN74" t="s">
        <v>569</v>
      </c>
      <c r="BO74" t="s">
        <v>570</v>
      </c>
      <c r="BP74" t="s">
        <v>571</v>
      </c>
      <c r="BQ74" t="s">
        <v>572</v>
      </c>
      <c r="BR74" t="s">
        <v>573</v>
      </c>
      <c r="BS74" s="123" t="s">
        <v>335</v>
      </c>
      <c r="BT74" s="123" t="s">
        <v>336</v>
      </c>
      <c r="BU74" s="123" t="s">
        <v>337</v>
      </c>
      <c r="BV74" t="s">
        <v>574</v>
      </c>
      <c r="BW74" t="s">
        <v>575</v>
      </c>
      <c r="BX74" t="s">
        <v>576</v>
      </c>
      <c r="BY74" t="s">
        <v>577</v>
      </c>
      <c r="BZ74" s="123" t="s">
        <v>338</v>
      </c>
      <c r="CA74" s="123" t="s">
        <v>339</v>
      </c>
      <c r="CB74" s="123" t="s">
        <v>340</v>
      </c>
      <c r="CC74" t="s">
        <v>578</v>
      </c>
      <c r="CD74" t="s">
        <v>579</v>
      </c>
      <c r="CE74" s="123" t="s">
        <v>341</v>
      </c>
      <c r="CF74" s="123" t="s">
        <v>342</v>
      </c>
      <c r="CG74" t="s">
        <v>580</v>
      </c>
      <c r="CH74" s="123" t="s">
        <v>343</v>
      </c>
      <c r="CI74" t="s">
        <v>581</v>
      </c>
      <c r="CJ74" t="s">
        <v>582</v>
      </c>
    </row>
    <row r="75" spans="1:88" ht="14.25" customHeight="1">
      <c r="A75" t="s">
        <v>286</v>
      </c>
      <c r="B75" t="s">
        <v>287</v>
      </c>
      <c r="D75" s="121">
        <v>44160</v>
      </c>
      <c r="E75" s="122">
        <v>0.84861111111111109</v>
      </c>
      <c r="F75">
        <v>2411</v>
      </c>
      <c r="G75" t="s">
        <v>174</v>
      </c>
      <c r="H75" t="s">
        <v>175</v>
      </c>
      <c r="I75">
        <v>4.7399999999999998E-2</v>
      </c>
      <c r="J75">
        <v>2758</v>
      </c>
      <c r="K75">
        <v>2868</v>
      </c>
      <c r="L75">
        <v>2890</v>
      </c>
      <c r="M75">
        <v>110.1</v>
      </c>
      <c r="N75">
        <v>111.3</v>
      </c>
      <c r="O75">
        <v>84.98</v>
      </c>
      <c r="P75">
        <v>76.31</v>
      </c>
      <c r="Q75">
        <v>83.15</v>
      </c>
      <c r="R75">
        <v>5660</v>
      </c>
      <c r="S75">
        <v>3039</v>
      </c>
      <c r="T75">
        <v>5557</v>
      </c>
      <c r="U75">
        <v>4292</v>
      </c>
      <c r="V75">
        <v>5672</v>
      </c>
      <c r="W75">
        <v>0.3553</v>
      </c>
      <c r="X75">
        <v>0.28299999999999997</v>
      </c>
      <c r="Y75">
        <v>129.1</v>
      </c>
      <c r="Z75">
        <v>1037</v>
      </c>
      <c r="AA75">
        <v>4.8550000000000004</v>
      </c>
      <c r="AB75">
        <v>9.9000000000000005E-2</v>
      </c>
      <c r="AC75">
        <v>1.0309999999999999</v>
      </c>
      <c r="AD75">
        <v>3.9800000000000002E-2</v>
      </c>
      <c r="AE75">
        <v>3.9800000000000002E-2</v>
      </c>
      <c r="AF75" t="s">
        <v>309</v>
      </c>
      <c r="AG75" s="173">
        <v>2.3199999999999998</v>
      </c>
      <c r="AH75">
        <v>0.85</v>
      </c>
      <c r="AI75">
        <v>1.31</v>
      </c>
      <c r="AJ75">
        <v>1.32</v>
      </c>
      <c r="AK75">
        <v>6.38</v>
      </c>
      <c r="AL75">
        <v>1.25</v>
      </c>
      <c r="AM75">
        <v>6.21</v>
      </c>
      <c r="AN75">
        <v>3.98</v>
      </c>
      <c r="AO75">
        <v>9.09</v>
      </c>
      <c r="AP75">
        <v>2.23</v>
      </c>
      <c r="AQ75">
        <v>3.42</v>
      </c>
      <c r="AR75">
        <v>0.65</v>
      </c>
      <c r="AS75">
        <v>2.0699999999999998</v>
      </c>
      <c r="AT75">
        <v>1.18</v>
      </c>
      <c r="AU75">
        <v>9.5500000000000007</v>
      </c>
      <c r="AV75">
        <v>1.85</v>
      </c>
      <c r="AW75">
        <v>0.79</v>
      </c>
      <c r="AX75" s="174">
        <v>2.5</v>
      </c>
      <c r="AY75">
        <v>0.72</v>
      </c>
      <c r="AZ75" s="173">
        <v>7.26</v>
      </c>
      <c r="BA75">
        <v>1.88</v>
      </c>
      <c r="BB75" s="173">
        <v>5</v>
      </c>
      <c r="BC75">
        <v>5.0999999999999996</v>
      </c>
      <c r="BD75" t="s">
        <v>311</v>
      </c>
      <c r="BE75">
        <v>2851.48</v>
      </c>
      <c r="BF75">
        <v>288859.8</v>
      </c>
      <c r="BG75">
        <v>72361620</v>
      </c>
      <c r="BH75">
        <v>10877640</v>
      </c>
      <c r="BI75">
        <v>2560.3200000000002</v>
      </c>
      <c r="BJ75">
        <v>3661339</v>
      </c>
      <c r="BK75">
        <v>42164.95</v>
      </c>
      <c r="BL75">
        <v>3500.55</v>
      </c>
      <c r="BM75">
        <v>5377078</v>
      </c>
      <c r="BN75">
        <v>13940690</v>
      </c>
      <c r="BO75">
        <v>597.80999999999995</v>
      </c>
      <c r="BP75">
        <v>366221.9</v>
      </c>
      <c r="BQ75">
        <v>10232.83</v>
      </c>
      <c r="BR75">
        <v>5723192</v>
      </c>
      <c r="BS75">
        <v>38728.120000000003</v>
      </c>
      <c r="BT75">
        <v>1108808</v>
      </c>
      <c r="BU75">
        <v>8400576</v>
      </c>
      <c r="BV75">
        <v>234.08</v>
      </c>
      <c r="BW75">
        <v>12438.76</v>
      </c>
      <c r="BX75">
        <v>5062455</v>
      </c>
      <c r="BY75">
        <v>5392671</v>
      </c>
      <c r="BZ75">
        <v>3476.76</v>
      </c>
      <c r="CA75">
        <v>45876.46</v>
      </c>
      <c r="CB75">
        <v>249027.7</v>
      </c>
      <c r="CC75">
        <v>184462.5</v>
      </c>
      <c r="CD75">
        <v>1007.09</v>
      </c>
      <c r="CE75">
        <v>1647191</v>
      </c>
      <c r="CF75">
        <v>109898.3</v>
      </c>
      <c r="CG75">
        <v>5256.75</v>
      </c>
      <c r="CH75">
        <v>1783768</v>
      </c>
      <c r="CI75">
        <v>2795.16</v>
      </c>
      <c r="CJ75">
        <v>1205.6300000000001</v>
      </c>
    </row>
    <row r="76" spans="1:88" ht="14.25" customHeight="1">
      <c r="A76" t="s">
        <v>242</v>
      </c>
      <c r="B76" t="s">
        <v>243</v>
      </c>
      <c r="D76" s="121">
        <v>44160</v>
      </c>
      <c r="E76" s="122">
        <v>0.75486111111111109</v>
      </c>
      <c r="F76">
        <v>2111</v>
      </c>
      <c r="G76" t="s">
        <v>174</v>
      </c>
      <c r="H76" t="s">
        <v>175</v>
      </c>
      <c r="I76">
        <v>3.2500000000000001E-2</v>
      </c>
      <c r="J76">
        <v>2803</v>
      </c>
      <c r="K76">
        <v>2580</v>
      </c>
      <c r="L76">
        <v>2585</v>
      </c>
      <c r="M76">
        <v>33.08</v>
      </c>
      <c r="N76">
        <v>31.89</v>
      </c>
      <c r="O76">
        <v>27.75</v>
      </c>
      <c r="P76">
        <v>53.87</v>
      </c>
      <c r="Q76">
        <v>48.6</v>
      </c>
      <c r="R76">
        <v>5154</v>
      </c>
      <c r="S76">
        <v>3093</v>
      </c>
      <c r="T76">
        <v>5027</v>
      </c>
      <c r="U76">
        <v>4398</v>
      </c>
      <c r="V76">
        <v>5101</v>
      </c>
      <c r="W76">
        <v>6.9900000000000004E-2</v>
      </c>
      <c r="X76">
        <v>2.4199999999999999E-2</v>
      </c>
      <c r="Y76">
        <v>124.2</v>
      </c>
      <c r="Z76">
        <v>835.4</v>
      </c>
      <c r="AA76">
        <v>4.1399999999999997</v>
      </c>
      <c r="AB76">
        <v>4.3900000000000002E-2</v>
      </c>
      <c r="AC76">
        <v>0.51849999999999996</v>
      </c>
      <c r="AD76">
        <v>7.6E-3</v>
      </c>
      <c r="AE76">
        <v>2.06E-2</v>
      </c>
      <c r="AF76" t="s">
        <v>309</v>
      </c>
      <c r="AG76" s="173">
        <v>5.58</v>
      </c>
      <c r="AH76">
        <v>11.23</v>
      </c>
      <c r="AI76">
        <v>0.79</v>
      </c>
      <c r="AJ76">
        <v>0.88</v>
      </c>
      <c r="AK76">
        <v>17.260000000000002</v>
      </c>
      <c r="AL76">
        <v>0.53</v>
      </c>
      <c r="AM76">
        <v>6.53</v>
      </c>
      <c r="AN76">
        <v>20.99</v>
      </c>
      <c r="AO76">
        <v>15.45</v>
      </c>
      <c r="AP76">
        <v>2.17</v>
      </c>
      <c r="AQ76">
        <v>18.48</v>
      </c>
      <c r="AR76">
        <v>0.46</v>
      </c>
      <c r="AS76">
        <v>10.76</v>
      </c>
      <c r="AT76">
        <v>0.28000000000000003</v>
      </c>
      <c r="AU76">
        <v>8.11</v>
      </c>
      <c r="AV76" s="173">
        <v>5.75</v>
      </c>
      <c r="AW76">
        <v>0.9</v>
      </c>
      <c r="AX76">
        <v>1.6</v>
      </c>
      <c r="AY76">
        <v>0.18</v>
      </c>
      <c r="AZ76" s="173">
        <v>7.86</v>
      </c>
      <c r="BA76">
        <v>3.89</v>
      </c>
      <c r="BB76" s="173">
        <v>0.88</v>
      </c>
      <c r="BC76" s="173">
        <v>3.46</v>
      </c>
      <c r="BD76" t="s">
        <v>311</v>
      </c>
      <c r="BE76">
        <v>2368.0500000000002</v>
      </c>
      <c r="BF76">
        <v>280601.90000000002</v>
      </c>
      <c r="BG76">
        <v>70551940</v>
      </c>
      <c r="BH76">
        <v>10545800</v>
      </c>
      <c r="BI76">
        <v>744.49</v>
      </c>
      <c r="BJ76">
        <v>1148546</v>
      </c>
      <c r="BK76">
        <v>15779.12</v>
      </c>
      <c r="BL76">
        <v>2575.88</v>
      </c>
      <c r="BM76">
        <v>4543817</v>
      </c>
      <c r="BN76">
        <v>13559690</v>
      </c>
      <c r="BO76">
        <v>578.91999999999996</v>
      </c>
      <c r="BP76">
        <v>359033.2</v>
      </c>
      <c r="BQ76">
        <v>10030.43</v>
      </c>
      <c r="BR76">
        <v>5578451</v>
      </c>
      <c r="BS76">
        <v>37325.69</v>
      </c>
      <c r="BT76">
        <v>1184743</v>
      </c>
      <c r="BU76">
        <v>9104031</v>
      </c>
      <c r="BV76">
        <v>48.52</v>
      </c>
      <c r="BW76">
        <v>4090.26</v>
      </c>
      <c r="BX76">
        <v>5275990</v>
      </c>
      <c r="BY76">
        <v>4647762</v>
      </c>
      <c r="BZ76">
        <v>3255.23</v>
      </c>
      <c r="CA76">
        <v>48053.19</v>
      </c>
      <c r="CB76">
        <v>270136.40000000002</v>
      </c>
      <c r="CC76">
        <v>170705</v>
      </c>
      <c r="CD76">
        <v>768.92</v>
      </c>
      <c r="CE76">
        <v>1776290</v>
      </c>
      <c r="CF76">
        <v>118842.9</v>
      </c>
      <c r="CG76">
        <v>2875.97</v>
      </c>
      <c r="CH76">
        <v>1907184</v>
      </c>
      <c r="CI76">
        <v>1956.47</v>
      </c>
      <c r="CJ76">
        <v>734.11</v>
      </c>
    </row>
    <row r="77" spans="1:88" ht="14.25" customHeight="1">
      <c r="A77" t="s">
        <v>288</v>
      </c>
      <c r="B77" t="s">
        <v>289</v>
      </c>
      <c r="D77" s="121">
        <v>44160</v>
      </c>
      <c r="E77" s="122">
        <v>0.85277777777777775</v>
      </c>
      <c r="F77">
        <v>2412</v>
      </c>
      <c r="G77" t="s">
        <v>174</v>
      </c>
      <c r="H77" t="s">
        <v>175</v>
      </c>
      <c r="I77">
        <v>9.8500000000000004E-2</v>
      </c>
      <c r="J77">
        <v>2466</v>
      </c>
      <c r="K77">
        <v>2558</v>
      </c>
      <c r="L77">
        <v>2562</v>
      </c>
      <c r="M77">
        <v>257.60000000000002</v>
      </c>
      <c r="N77">
        <v>269.60000000000002</v>
      </c>
      <c r="O77">
        <v>209.9</v>
      </c>
      <c r="P77">
        <v>204.9</v>
      </c>
      <c r="Q77">
        <v>213.5</v>
      </c>
      <c r="R77">
        <v>6245</v>
      </c>
      <c r="S77">
        <v>3161</v>
      </c>
      <c r="T77">
        <v>5557</v>
      </c>
      <c r="U77">
        <v>4387</v>
      </c>
      <c r="V77">
        <v>5666</v>
      </c>
      <c r="W77">
        <v>0.70599999999999996</v>
      </c>
      <c r="X77">
        <v>0.66759999999999997</v>
      </c>
      <c r="Y77">
        <v>146.19999999999999</v>
      </c>
      <c r="Z77">
        <v>1580</v>
      </c>
      <c r="AA77">
        <v>5.9480000000000004</v>
      </c>
      <c r="AB77">
        <v>0.04</v>
      </c>
      <c r="AC77">
        <v>2.8439999999999999</v>
      </c>
      <c r="AD77">
        <v>0.1221</v>
      </c>
      <c r="AE77">
        <v>3.5999999999999997E-2</v>
      </c>
      <c r="AF77" t="s">
        <v>309</v>
      </c>
      <c r="AG77" s="173">
        <v>2.0499999999999998</v>
      </c>
      <c r="AH77">
        <v>0.53</v>
      </c>
      <c r="AI77">
        <v>0.63</v>
      </c>
      <c r="AJ77">
        <v>0.6</v>
      </c>
      <c r="AK77">
        <v>3.63</v>
      </c>
      <c r="AL77">
        <v>0.12</v>
      </c>
      <c r="AM77">
        <v>5.49</v>
      </c>
      <c r="AN77">
        <v>2.91</v>
      </c>
      <c r="AO77">
        <v>4.72</v>
      </c>
      <c r="AP77">
        <v>5.2</v>
      </c>
      <c r="AQ77">
        <v>13.03</v>
      </c>
      <c r="AR77">
        <v>0.26</v>
      </c>
      <c r="AS77">
        <v>2.11</v>
      </c>
      <c r="AT77">
        <v>0.2</v>
      </c>
      <c r="AU77">
        <v>4.33</v>
      </c>
      <c r="AV77">
        <v>0.42</v>
      </c>
      <c r="AW77">
        <v>0.4</v>
      </c>
      <c r="AX77" s="174">
        <v>3.95</v>
      </c>
      <c r="AY77">
        <v>0.54</v>
      </c>
      <c r="AZ77" s="173">
        <v>8.51</v>
      </c>
      <c r="BA77">
        <v>0.28000000000000003</v>
      </c>
      <c r="BB77">
        <v>2.2400000000000002</v>
      </c>
      <c r="BC77">
        <v>5.07</v>
      </c>
      <c r="BD77" t="s">
        <v>311</v>
      </c>
      <c r="BE77">
        <v>5217.7700000000004</v>
      </c>
      <c r="BF77">
        <v>258855.3</v>
      </c>
      <c r="BG77">
        <v>65608720</v>
      </c>
      <c r="BH77">
        <v>9807796</v>
      </c>
      <c r="BI77">
        <v>5981.43</v>
      </c>
      <c r="BJ77">
        <v>9000274</v>
      </c>
      <c r="BK77">
        <v>94319.26</v>
      </c>
      <c r="BL77">
        <v>8112.54</v>
      </c>
      <c r="BM77">
        <v>10005890</v>
      </c>
      <c r="BN77">
        <v>14260440</v>
      </c>
      <c r="BO77">
        <v>623.37</v>
      </c>
      <c r="BP77">
        <v>372373.6</v>
      </c>
      <c r="BQ77">
        <v>10483.02</v>
      </c>
      <c r="BR77">
        <v>5813096</v>
      </c>
      <c r="BS77">
        <v>38810.949999999997</v>
      </c>
      <c r="BT77">
        <v>1028480</v>
      </c>
      <c r="BU77">
        <v>8541610</v>
      </c>
      <c r="BV77">
        <v>460.75</v>
      </c>
      <c r="BW77">
        <v>25738.48</v>
      </c>
      <c r="BX77">
        <v>5828046</v>
      </c>
      <c r="BY77">
        <v>7633668</v>
      </c>
      <c r="BZ77">
        <v>3498.24</v>
      </c>
      <c r="CA77">
        <v>40335.21</v>
      </c>
      <c r="CB77">
        <v>254405.3</v>
      </c>
      <c r="CC77">
        <v>230709.3</v>
      </c>
      <c r="CD77">
        <v>700.77</v>
      </c>
      <c r="CE77">
        <v>1668349</v>
      </c>
      <c r="CF77">
        <v>111221.3</v>
      </c>
      <c r="CG77">
        <v>14599.35</v>
      </c>
      <c r="CH77">
        <v>1801325</v>
      </c>
      <c r="CI77">
        <v>5315.99</v>
      </c>
      <c r="CJ77">
        <v>1115.25</v>
      </c>
    </row>
    <row r="78" spans="1:88" ht="14.25" customHeight="1">
      <c r="A78" t="s">
        <v>244</v>
      </c>
      <c r="B78" t="s">
        <v>245</v>
      </c>
      <c r="D78" s="121">
        <v>44160</v>
      </c>
      <c r="E78" s="122">
        <v>0.7583333333333333</v>
      </c>
      <c r="F78">
        <v>2112</v>
      </c>
      <c r="G78" t="s">
        <v>174</v>
      </c>
      <c r="H78" t="s">
        <v>175</v>
      </c>
      <c r="I78">
        <v>5.7200000000000001E-2</v>
      </c>
      <c r="J78">
        <v>2273</v>
      </c>
      <c r="K78">
        <v>2393</v>
      </c>
      <c r="L78">
        <v>2405</v>
      </c>
      <c r="M78">
        <v>75.88</v>
      </c>
      <c r="N78">
        <v>81.33</v>
      </c>
      <c r="O78">
        <v>65.37</v>
      </c>
      <c r="P78">
        <v>106.5</v>
      </c>
      <c r="Q78">
        <v>114.5</v>
      </c>
      <c r="R78">
        <v>5263</v>
      </c>
      <c r="S78">
        <v>2862</v>
      </c>
      <c r="T78">
        <v>5117</v>
      </c>
      <c r="U78">
        <v>3958</v>
      </c>
      <c r="V78">
        <v>5190</v>
      </c>
      <c r="W78">
        <v>6.9000000000000006E-2</v>
      </c>
      <c r="X78">
        <v>9.4000000000000004E-3</v>
      </c>
      <c r="Y78">
        <v>135.4</v>
      </c>
      <c r="Z78">
        <v>1130</v>
      </c>
      <c r="AA78">
        <v>5.0570000000000004</v>
      </c>
      <c r="AB78">
        <v>2.5700000000000001E-2</v>
      </c>
      <c r="AC78">
        <v>0.85529999999999995</v>
      </c>
      <c r="AD78">
        <v>1.8100000000000002E-2</v>
      </c>
      <c r="AE78">
        <v>9.7999999999999997E-3</v>
      </c>
      <c r="AF78" t="s">
        <v>309</v>
      </c>
      <c r="AG78" s="173">
        <v>3.95</v>
      </c>
      <c r="AH78">
        <v>0.73</v>
      </c>
      <c r="AI78">
        <v>1.28</v>
      </c>
      <c r="AJ78">
        <v>1.1100000000000001</v>
      </c>
      <c r="AK78">
        <v>0.66</v>
      </c>
      <c r="AL78">
        <v>0.83</v>
      </c>
      <c r="AM78">
        <v>5.15</v>
      </c>
      <c r="AN78">
        <v>2.74</v>
      </c>
      <c r="AO78">
        <v>6.3</v>
      </c>
      <c r="AP78">
        <v>1.67</v>
      </c>
      <c r="AQ78">
        <v>6.87</v>
      </c>
      <c r="AR78">
        <v>0.83</v>
      </c>
      <c r="AS78">
        <v>0.81</v>
      </c>
      <c r="AT78">
        <v>1.18</v>
      </c>
      <c r="AU78">
        <v>36.659999999999997</v>
      </c>
      <c r="AV78" s="173">
        <v>11.97</v>
      </c>
      <c r="AW78">
        <v>0.7</v>
      </c>
      <c r="AX78" s="174">
        <v>1.66</v>
      </c>
      <c r="AY78">
        <v>0.39</v>
      </c>
      <c r="AZ78" s="173">
        <v>0.74</v>
      </c>
      <c r="BA78">
        <v>1.17</v>
      </c>
      <c r="BB78" s="173">
        <v>11.28</v>
      </c>
      <c r="BC78" s="173">
        <v>1.17</v>
      </c>
      <c r="BD78" t="s">
        <v>311</v>
      </c>
      <c r="BE78">
        <v>3620.57</v>
      </c>
      <c r="BF78">
        <v>264066.2</v>
      </c>
      <c r="BG78">
        <v>66486230</v>
      </c>
      <c r="BH78">
        <v>9968272</v>
      </c>
      <c r="BI78">
        <v>1963.54</v>
      </c>
      <c r="BJ78">
        <v>2951199</v>
      </c>
      <c r="BK78">
        <v>35515.910000000003</v>
      </c>
      <c r="BL78">
        <v>5078.8500000000004</v>
      </c>
      <c r="BM78">
        <v>7104998</v>
      </c>
      <c r="BN78">
        <v>14057140</v>
      </c>
      <c r="BO78">
        <v>624.48</v>
      </c>
      <c r="BP78">
        <v>371365.6</v>
      </c>
      <c r="BQ78">
        <v>10468.549999999999</v>
      </c>
      <c r="BR78">
        <v>5766762</v>
      </c>
      <c r="BS78">
        <v>42959.12</v>
      </c>
      <c r="BT78">
        <v>1203324</v>
      </c>
      <c r="BU78">
        <v>9250291</v>
      </c>
      <c r="BV78">
        <v>55.19</v>
      </c>
      <c r="BW78">
        <v>3611.23</v>
      </c>
      <c r="BX78">
        <v>5845920</v>
      </c>
      <c r="BY78">
        <v>6387327</v>
      </c>
      <c r="BZ78">
        <v>3789.8</v>
      </c>
      <c r="CA78">
        <v>48962.14</v>
      </c>
      <c r="CB78">
        <v>273922</v>
      </c>
      <c r="CC78">
        <v>211315.1</v>
      </c>
      <c r="CD78">
        <v>664.47</v>
      </c>
      <c r="CE78">
        <v>1777849</v>
      </c>
      <c r="CF78">
        <v>120013.2</v>
      </c>
      <c r="CG78">
        <v>4715.43</v>
      </c>
      <c r="CH78">
        <v>1902450</v>
      </c>
      <c r="CI78">
        <v>2287.27</v>
      </c>
      <c r="CJ78">
        <v>421.49</v>
      </c>
    </row>
    <row r="79" spans="1:88" ht="14.25" customHeight="1">
      <c r="A79" t="s">
        <v>290</v>
      </c>
      <c r="B79" t="s">
        <v>291</v>
      </c>
      <c r="D79" s="121">
        <v>44160</v>
      </c>
      <c r="E79" s="122">
        <v>0.85625000000000007</v>
      </c>
      <c r="F79">
        <v>2501</v>
      </c>
      <c r="G79" t="s">
        <v>174</v>
      </c>
      <c r="H79" t="s">
        <v>175</v>
      </c>
      <c r="I79">
        <v>0.12920000000000001</v>
      </c>
      <c r="J79">
        <v>2213</v>
      </c>
      <c r="K79">
        <v>2505</v>
      </c>
      <c r="L79">
        <v>2511</v>
      </c>
      <c r="M79">
        <v>379.9</v>
      </c>
      <c r="N79">
        <v>424.5</v>
      </c>
      <c r="O79">
        <v>326.8</v>
      </c>
      <c r="P79">
        <v>333.3</v>
      </c>
      <c r="Q79">
        <v>367.4</v>
      </c>
      <c r="R79">
        <v>6043</v>
      </c>
      <c r="S79">
        <v>3272</v>
      </c>
      <c r="T79">
        <v>6360</v>
      </c>
      <c r="U79">
        <v>4677</v>
      </c>
      <c r="V79">
        <v>6478</v>
      </c>
      <c r="W79">
        <v>0.95860000000000001</v>
      </c>
      <c r="X79">
        <v>0.99009999999999998</v>
      </c>
      <c r="Y79">
        <v>201.7</v>
      </c>
      <c r="Z79">
        <v>1313</v>
      </c>
      <c r="AA79">
        <v>6.0789999999999997</v>
      </c>
      <c r="AB79">
        <v>0.1096</v>
      </c>
      <c r="AC79">
        <v>5.09</v>
      </c>
      <c r="AD79">
        <v>0.62</v>
      </c>
      <c r="AE79">
        <v>0.13439999999999999</v>
      </c>
      <c r="AF79" t="s">
        <v>309</v>
      </c>
      <c r="AG79" s="173">
        <v>8.76</v>
      </c>
      <c r="AH79">
        <v>0.54</v>
      </c>
      <c r="AI79">
        <v>10.81</v>
      </c>
      <c r="AJ79">
        <v>10.87</v>
      </c>
      <c r="AK79">
        <v>1.1599999999999999</v>
      </c>
      <c r="AL79">
        <v>10.97</v>
      </c>
      <c r="AM79">
        <v>8</v>
      </c>
      <c r="AN79">
        <v>3.24</v>
      </c>
      <c r="AO79">
        <v>14.88</v>
      </c>
      <c r="AP79">
        <v>4.08</v>
      </c>
      <c r="AQ79">
        <v>5.48</v>
      </c>
      <c r="AR79">
        <v>11.17</v>
      </c>
      <c r="AS79">
        <v>1</v>
      </c>
      <c r="AT79">
        <v>11.12</v>
      </c>
      <c r="AU79">
        <v>2.5099999999999998</v>
      </c>
      <c r="AV79">
        <v>11.93</v>
      </c>
      <c r="AW79" s="174">
        <v>10.53</v>
      </c>
      <c r="AX79" s="174">
        <v>0.88</v>
      </c>
      <c r="AY79">
        <v>9.68</v>
      </c>
      <c r="AZ79" s="173">
        <v>19.25</v>
      </c>
      <c r="BA79">
        <v>11.71</v>
      </c>
      <c r="BB79">
        <v>8.83</v>
      </c>
      <c r="BC79">
        <v>9.4</v>
      </c>
      <c r="BD79" t="s">
        <v>311</v>
      </c>
      <c r="BE79">
        <v>5993.61</v>
      </c>
      <c r="BF79">
        <v>233231.1</v>
      </c>
      <c r="BG79">
        <v>58128620</v>
      </c>
      <c r="BH79">
        <v>8692757</v>
      </c>
      <c r="BI79">
        <v>8848.52</v>
      </c>
      <c r="BJ79">
        <v>12811420</v>
      </c>
      <c r="BK79">
        <v>156225.29999999999</v>
      </c>
      <c r="BL79">
        <v>12760.45</v>
      </c>
      <c r="BM79">
        <v>13892130</v>
      </c>
      <c r="BN79">
        <v>14736050</v>
      </c>
      <c r="BO79">
        <v>647.82000000000005</v>
      </c>
      <c r="BP79">
        <v>385359.5</v>
      </c>
      <c r="BQ79">
        <v>11224.69</v>
      </c>
      <c r="BR79">
        <v>6010531</v>
      </c>
      <c r="BS79">
        <v>38977.660000000003</v>
      </c>
      <c r="BT79">
        <v>1097422</v>
      </c>
      <c r="BU79">
        <v>7779613</v>
      </c>
      <c r="BV79">
        <v>626.32000000000005</v>
      </c>
      <c r="BW79">
        <v>33210.26</v>
      </c>
      <c r="BX79">
        <v>7272805</v>
      </c>
      <c r="BY79">
        <v>6776599</v>
      </c>
      <c r="BZ79">
        <v>3525.29</v>
      </c>
      <c r="CA79">
        <v>45048.58</v>
      </c>
      <c r="CB79">
        <v>236478.6</v>
      </c>
      <c r="CC79">
        <v>218056.3</v>
      </c>
      <c r="CD79">
        <v>981.53</v>
      </c>
      <c r="CE79">
        <v>1532051</v>
      </c>
      <c r="CF79">
        <v>102464.9</v>
      </c>
      <c r="CG79">
        <v>23772.42</v>
      </c>
      <c r="CH79">
        <v>1672074</v>
      </c>
      <c r="CI79">
        <v>18825.11</v>
      </c>
      <c r="CJ79">
        <v>3508.68</v>
      </c>
    </row>
    <row r="80" spans="1:88" ht="14.25" customHeight="1">
      <c r="A80" t="s">
        <v>246</v>
      </c>
      <c r="B80" t="s">
        <v>247</v>
      </c>
      <c r="D80" s="121">
        <v>44160</v>
      </c>
      <c r="E80" s="122">
        <v>0.76250000000000007</v>
      </c>
      <c r="F80">
        <v>2201</v>
      </c>
      <c r="G80" t="s">
        <v>174</v>
      </c>
      <c r="H80" t="s">
        <v>175</v>
      </c>
      <c r="I80">
        <v>5.3499999999999999E-2</v>
      </c>
      <c r="J80">
        <v>1955</v>
      </c>
      <c r="K80">
        <v>2220</v>
      </c>
      <c r="L80">
        <v>2224</v>
      </c>
      <c r="M80">
        <v>117.8</v>
      </c>
      <c r="N80">
        <v>128.69999999999999</v>
      </c>
      <c r="O80">
        <v>83.61</v>
      </c>
      <c r="P80">
        <v>149.30000000000001</v>
      </c>
      <c r="Q80">
        <v>161.9</v>
      </c>
      <c r="R80">
        <v>4449</v>
      </c>
      <c r="S80">
        <v>2446</v>
      </c>
      <c r="T80">
        <v>5200</v>
      </c>
      <c r="U80">
        <v>3776</v>
      </c>
      <c r="V80">
        <v>5262</v>
      </c>
      <c r="W80">
        <v>7.0699999999999999E-2</v>
      </c>
      <c r="X80">
        <v>2.1299999999999999E-2</v>
      </c>
      <c r="Y80">
        <v>172.5</v>
      </c>
      <c r="Z80">
        <v>704.5</v>
      </c>
      <c r="AA80">
        <v>4.1790000000000003</v>
      </c>
      <c r="AB80">
        <v>2.07E-2</v>
      </c>
      <c r="AC80">
        <v>1.7569999999999999</v>
      </c>
      <c r="AD80">
        <v>5.0799999999999998E-2</v>
      </c>
      <c r="AE80">
        <v>3.78E-2</v>
      </c>
      <c r="AF80" t="s">
        <v>309</v>
      </c>
      <c r="AG80" s="173">
        <v>0.66</v>
      </c>
      <c r="AH80">
        <v>3.95</v>
      </c>
      <c r="AI80">
        <v>0.81</v>
      </c>
      <c r="AJ80">
        <v>0.25</v>
      </c>
      <c r="AK80">
        <v>5.33</v>
      </c>
      <c r="AL80">
        <v>0.37</v>
      </c>
      <c r="AM80">
        <v>23.25</v>
      </c>
      <c r="AN80">
        <v>7.88</v>
      </c>
      <c r="AO80">
        <v>5.51</v>
      </c>
      <c r="AP80">
        <v>21.55</v>
      </c>
      <c r="AQ80">
        <v>5.54</v>
      </c>
      <c r="AR80">
        <v>0.21</v>
      </c>
      <c r="AS80">
        <v>5.03</v>
      </c>
      <c r="AT80">
        <v>0.79</v>
      </c>
      <c r="AU80">
        <v>36.46</v>
      </c>
      <c r="AV80" s="173">
        <v>16.57</v>
      </c>
      <c r="AW80">
        <v>0.19</v>
      </c>
      <c r="AX80">
        <v>21.23</v>
      </c>
      <c r="AY80">
        <v>1.51</v>
      </c>
      <c r="AZ80" s="173">
        <v>7.7</v>
      </c>
      <c r="BA80">
        <v>1.46</v>
      </c>
      <c r="BB80" s="173">
        <v>3.34</v>
      </c>
      <c r="BC80">
        <v>3.22</v>
      </c>
      <c r="BD80" t="s">
        <v>311</v>
      </c>
      <c r="BE80">
        <v>3542.78</v>
      </c>
      <c r="BF80">
        <v>227211.8</v>
      </c>
      <c r="BG80">
        <v>63534500</v>
      </c>
      <c r="BH80">
        <v>9498850</v>
      </c>
      <c r="BI80">
        <v>3040.42</v>
      </c>
      <c r="BJ80">
        <v>4801792</v>
      </c>
      <c r="BK80">
        <v>52648.13</v>
      </c>
      <c r="BL80">
        <v>6777.36</v>
      </c>
      <c r="BM80">
        <v>9160070</v>
      </c>
      <c r="BN80">
        <v>13941000</v>
      </c>
      <c r="BO80">
        <v>534.47</v>
      </c>
      <c r="BP80">
        <v>388713.3</v>
      </c>
      <c r="BQ80">
        <v>9993.76</v>
      </c>
      <c r="BR80">
        <v>6023384</v>
      </c>
      <c r="BS80">
        <v>42986.6</v>
      </c>
      <c r="BT80">
        <v>1446836</v>
      </c>
      <c r="BU80">
        <v>9528832</v>
      </c>
      <c r="BV80">
        <v>56.3</v>
      </c>
      <c r="BW80">
        <v>4170.28</v>
      </c>
      <c r="BX80">
        <v>7670658</v>
      </c>
      <c r="BY80">
        <v>4673737</v>
      </c>
      <c r="BZ80">
        <v>3766.46</v>
      </c>
      <c r="CA80">
        <v>56186.32</v>
      </c>
      <c r="CB80">
        <v>280651.7</v>
      </c>
      <c r="CC80">
        <v>179001.4</v>
      </c>
      <c r="CD80">
        <v>645.58000000000004</v>
      </c>
      <c r="CE80">
        <v>1804498</v>
      </c>
      <c r="CF80">
        <v>122612.7</v>
      </c>
      <c r="CG80">
        <v>9776.0499999999993</v>
      </c>
      <c r="CH80">
        <v>1929345</v>
      </c>
      <c r="CI80">
        <v>3381.6</v>
      </c>
      <c r="CJ80">
        <v>1247.8599999999999</v>
      </c>
    </row>
    <row r="81" spans="1:88" ht="14.25" customHeight="1">
      <c r="A81" t="s">
        <v>292</v>
      </c>
      <c r="B81" t="s">
        <v>293</v>
      </c>
      <c r="D81" s="121">
        <v>44160</v>
      </c>
      <c r="E81" s="122">
        <v>0.85972222222222217</v>
      </c>
      <c r="F81">
        <v>2502</v>
      </c>
      <c r="G81" t="s">
        <v>174</v>
      </c>
      <c r="H81" t="s">
        <v>175</v>
      </c>
      <c r="I81">
        <v>0.12559999999999999</v>
      </c>
      <c r="J81">
        <v>2428</v>
      </c>
      <c r="K81">
        <v>2545</v>
      </c>
      <c r="L81">
        <v>2538</v>
      </c>
      <c r="M81">
        <v>363.6</v>
      </c>
      <c r="N81">
        <v>366.7</v>
      </c>
      <c r="O81">
        <v>212.7</v>
      </c>
      <c r="P81">
        <v>275.60000000000002</v>
      </c>
      <c r="Q81">
        <v>272.2</v>
      </c>
      <c r="R81">
        <v>5404</v>
      </c>
      <c r="S81">
        <v>2878</v>
      </c>
      <c r="T81">
        <v>5218</v>
      </c>
      <c r="U81">
        <v>4062</v>
      </c>
      <c r="V81">
        <v>5365</v>
      </c>
      <c r="W81">
        <v>1.0549999999999999</v>
      </c>
      <c r="X81">
        <v>1.016</v>
      </c>
      <c r="Y81">
        <v>138.69999999999999</v>
      </c>
      <c r="Z81">
        <v>1544</v>
      </c>
      <c r="AA81">
        <v>6.0650000000000004</v>
      </c>
      <c r="AB81">
        <v>4.9099999999999998E-2</v>
      </c>
      <c r="AC81">
        <v>3.4609999999999999</v>
      </c>
      <c r="AD81">
        <v>5.9900000000000002E-2</v>
      </c>
      <c r="AE81">
        <v>1.7100000000000001E-2</v>
      </c>
      <c r="AF81" t="s">
        <v>309</v>
      </c>
      <c r="AG81" s="173">
        <v>1.64</v>
      </c>
      <c r="AH81">
        <v>1.87</v>
      </c>
      <c r="AI81">
        <v>0.28000000000000003</v>
      </c>
      <c r="AJ81">
        <v>0.15</v>
      </c>
      <c r="AK81">
        <v>1.51</v>
      </c>
      <c r="AL81">
        <v>1.1200000000000001</v>
      </c>
      <c r="AM81">
        <v>4.51</v>
      </c>
      <c r="AN81">
        <v>0.8</v>
      </c>
      <c r="AO81">
        <v>3.35</v>
      </c>
      <c r="AP81">
        <v>1.63</v>
      </c>
      <c r="AQ81">
        <v>10.09</v>
      </c>
      <c r="AR81">
        <v>0.53</v>
      </c>
      <c r="AS81">
        <v>1.49</v>
      </c>
      <c r="AT81">
        <v>0.36</v>
      </c>
      <c r="AU81">
        <v>6.69</v>
      </c>
      <c r="AV81">
        <v>0.4</v>
      </c>
      <c r="AW81">
        <v>0.26</v>
      </c>
      <c r="AX81" s="174">
        <v>2.93</v>
      </c>
      <c r="AY81">
        <v>0.46</v>
      </c>
      <c r="AZ81" s="173">
        <v>13.94</v>
      </c>
      <c r="BA81">
        <v>0.39</v>
      </c>
      <c r="BB81">
        <v>3.43</v>
      </c>
      <c r="BC81" s="173">
        <v>3.52</v>
      </c>
      <c r="BD81" t="s">
        <v>311</v>
      </c>
      <c r="BE81">
        <v>6271.54</v>
      </c>
      <c r="BF81">
        <v>253207.1</v>
      </c>
      <c r="BG81">
        <v>63527440</v>
      </c>
      <c r="BH81">
        <v>9450511</v>
      </c>
      <c r="BI81">
        <v>8383.7800000000007</v>
      </c>
      <c r="BJ81">
        <v>11905070</v>
      </c>
      <c r="BK81">
        <v>103102</v>
      </c>
      <c r="BL81">
        <v>10575.33</v>
      </c>
      <c r="BM81">
        <v>11727430</v>
      </c>
      <c r="BN81">
        <v>13292620</v>
      </c>
      <c r="BO81">
        <v>564.48</v>
      </c>
      <c r="BP81">
        <v>340142.9</v>
      </c>
      <c r="BQ81">
        <v>9646.85</v>
      </c>
      <c r="BR81">
        <v>5355129</v>
      </c>
      <c r="BS81">
        <v>38573.980000000003</v>
      </c>
      <c r="BT81">
        <v>1108524</v>
      </c>
      <c r="BU81">
        <v>8309834</v>
      </c>
      <c r="BV81">
        <v>681.51</v>
      </c>
      <c r="BW81">
        <v>36581.67</v>
      </c>
      <c r="BX81">
        <v>5379446</v>
      </c>
      <c r="BY81">
        <v>8031585</v>
      </c>
      <c r="BZ81">
        <v>3420.82</v>
      </c>
      <c r="CA81">
        <v>45697.65</v>
      </c>
      <c r="CB81">
        <v>247915.1</v>
      </c>
      <c r="CC81">
        <v>229255.8</v>
      </c>
      <c r="CD81">
        <v>741.14</v>
      </c>
      <c r="CE81">
        <v>1648452</v>
      </c>
      <c r="CF81">
        <v>109093</v>
      </c>
      <c r="CG81">
        <v>17549.55</v>
      </c>
      <c r="CH81">
        <v>1791229</v>
      </c>
      <c r="CI81">
        <v>3412.72</v>
      </c>
      <c r="CJ81">
        <v>594.1</v>
      </c>
    </row>
    <row r="82" spans="1:88" ht="14.25" customHeight="1">
      <c r="A82" t="s">
        <v>248</v>
      </c>
      <c r="B82" t="s">
        <v>249</v>
      </c>
      <c r="D82" s="121">
        <v>44160</v>
      </c>
      <c r="E82" s="122">
        <v>0.76597222222222217</v>
      </c>
      <c r="F82">
        <v>2202</v>
      </c>
      <c r="G82" t="s">
        <v>174</v>
      </c>
      <c r="H82" t="s">
        <v>175</v>
      </c>
      <c r="I82">
        <v>9.1499999999999998E-2</v>
      </c>
      <c r="J82">
        <v>2565</v>
      </c>
      <c r="K82">
        <v>2858</v>
      </c>
      <c r="L82">
        <v>2871</v>
      </c>
      <c r="M82">
        <v>114.5</v>
      </c>
      <c r="N82">
        <v>130.1</v>
      </c>
      <c r="O82">
        <v>104.4</v>
      </c>
      <c r="P82">
        <v>177.9</v>
      </c>
      <c r="Q82">
        <v>183.5</v>
      </c>
      <c r="R82">
        <v>5967</v>
      </c>
      <c r="S82">
        <v>3103</v>
      </c>
      <c r="T82">
        <v>5772</v>
      </c>
      <c r="U82">
        <v>4280</v>
      </c>
      <c r="V82">
        <v>5878</v>
      </c>
      <c r="W82">
        <v>0.27450000000000002</v>
      </c>
      <c r="X82">
        <v>0.24079999999999999</v>
      </c>
      <c r="Y82">
        <v>151.9</v>
      </c>
      <c r="Z82">
        <v>1470</v>
      </c>
      <c r="AA82">
        <v>6.2759999999999998</v>
      </c>
      <c r="AB82">
        <v>1.15E-2</v>
      </c>
      <c r="AC82">
        <v>1.216</v>
      </c>
      <c r="AD82">
        <v>8.6E-3</v>
      </c>
      <c r="AE82">
        <v>6.4999999999999997E-3</v>
      </c>
      <c r="AF82" t="s">
        <v>309</v>
      </c>
      <c r="AG82" s="173">
        <v>0.72</v>
      </c>
      <c r="AH82">
        <v>4.75</v>
      </c>
      <c r="AI82">
        <v>0.75</v>
      </c>
      <c r="AJ82">
        <v>0.4</v>
      </c>
      <c r="AK82">
        <v>7.7</v>
      </c>
      <c r="AL82">
        <v>0.54</v>
      </c>
      <c r="AM82">
        <v>5.0999999999999996</v>
      </c>
      <c r="AN82">
        <v>5.15</v>
      </c>
      <c r="AO82">
        <v>4.72</v>
      </c>
      <c r="AP82">
        <v>1.99</v>
      </c>
      <c r="AQ82">
        <v>2.0699999999999998</v>
      </c>
      <c r="AR82">
        <v>0.32</v>
      </c>
      <c r="AS82">
        <v>5.09</v>
      </c>
      <c r="AT82">
        <v>0.24</v>
      </c>
      <c r="AU82">
        <v>10.23</v>
      </c>
      <c r="AV82">
        <v>0.4</v>
      </c>
      <c r="AW82">
        <v>0.37</v>
      </c>
      <c r="AX82" s="174">
        <v>2.59</v>
      </c>
      <c r="AY82">
        <v>0.43</v>
      </c>
      <c r="AZ82" s="173">
        <v>29.62</v>
      </c>
      <c r="BA82">
        <v>3.52</v>
      </c>
      <c r="BB82" s="173">
        <v>8.39</v>
      </c>
      <c r="BC82" s="173">
        <v>12.88</v>
      </c>
      <c r="BD82" t="s">
        <v>311</v>
      </c>
      <c r="BE82">
        <v>5381.14</v>
      </c>
      <c r="BF82">
        <v>294773.90000000002</v>
      </c>
      <c r="BG82">
        <v>80507180</v>
      </c>
      <c r="BH82">
        <v>12068430</v>
      </c>
      <c r="BI82">
        <v>2921.51</v>
      </c>
      <c r="BJ82">
        <v>4776307</v>
      </c>
      <c r="BK82">
        <v>56552.75</v>
      </c>
      <c r="BL82">
        <v>7826.82</v>
      </c>
      <c r="BM82">
        <v>9845056</v>
      </c>
      <c r="BN82">
        <v>16163690</v>
      </c>
      <c r="BO82">
        <v>670.04</v>
      </c>
      <c r="BP82">
        <v>424709.7</v>
      </c>
      <c r="BQ82">
        <v>11201.35</v>
      </c>
      <c r="BR82">
        <v>6622766</v>
      </c>
      <c r="BS82">
        <v>42500.78</v>
      </c>
      <c r="BT82">
        <v>1220354</v>
      </c>
      <c r="BU82">
        <v>9379593</v>
      </c>
      <c r="BV82">
        <v>199.63</v>
      </c>
      <c r="BW82">
        <v>12309.04</v>
      </c>
      <c r="BX82">
        <v>6650128</v>
      </c>
      <c r="BY82">
        <v>8417933</v>
      </c>
      <c r="BZ82">
        <v>3763.87</v>
      </c>
      <c r="CA82">
        <v>49486.12</v>
      </c>
      <c r="CB82">
        <v>275550.3</v>
      </c>
      <c r="CC82">
        <v>263659.90000000002</v>
      </c>
      <c r="CD82">
        <v>586.32000000000005</v>
      </c>
      <c r="CE82">
        <v>1788271</v>
      </c>
      <c r="CF82">
        <v>120124.9</v>
      </c>
      <c r="CG82">
        <v>6721.89</v>
      </c>
      <c r="CH82">
        <v>1919077</v>
      </c>
      <c r="CI82">
        <v>2002.03</v>
      </c>
      <c r="CJ82">
        <v>330.01</v>
      </c>
    </row>
    <row r="83" spans="1:88" ht="14.25" customHeight="1">
      <c r="A83" t="s">
        <v>294</v>
      </c>
      <c r="B83" t="s">
        <v>295</v>
      </c>
      <c r="D83" s="121">
        <v>44160</v>
      </c>
      <c r="E83" s="122">
        <v>0.86388888888888893</v>
      </c>
      <c r="F83">
        <v>2503</v>
      </c>
      <c r="G83" t="s">
        <v>174</v>
      </c>
      <c r="H83" t="s">
        <v>175</v>
      </c>
      <c r="I83">
        <v>4.5400000000000003E-2</v>
      </c>
      <c r="J83">
        <v>3224</v>
      </c>
      <c r="K83">
        <v>3402</v>
      </c>
      <c r="L83">
        <v>3427</v>
      </c>
      <c r="M83">
        <v>62.85</v>
      </c>
      <c r="N83">
        <v>66.36</v>
      </c>
      <c r="O83">
        <v>56.08</v>
      </c>
      <c r="P83">
        <v>46.92</v>
      </c>
      <c r="Q83">
        <v>53.2</v>
      </c>
      <c r="R83">
        <v>5705</v>
      </c>
      <c r="S83">
        <v>3103</v>
      </c>
      <c r="T83">
        <v>5617</v>
      </c>
      <c r="U83">
        <v>4362</v>
      </c>
      <c r="V83">
        <v>5750</v>
      </c>
      <c r="W83">
        <v>0.65149999999999997</v>
      </c>
      <c r="X83">
        <v>0.65959999999999996</v>
      </c>
      <c r="Y83">
        <v>46.07</v>
      </c>
      <c r="Z83">
        <v>83.09</v>
      </c>
      <c r="AA83">
        <v>1.4590000000000001</v>
      </c>
      <c r="AB83">
        <v>-4.1000000000000003E-3</v>
      </c>
      <c r="AC83">
        <v>1.33</v>
      </c>
      <c r="AD83">
        <v>1.9599999999999999E-2</v>
      </c>
      <c r="AE83">
        <v>3.9600000000000003E-2</v>
      </c>
      <c r="AF83" t="s">
        <v>309</v>
      </c>
      <c r="AG83" s="173">
        <v>3.83</v>
      </c>
      <c r="AH83">
        <v>0.9</v>
      </c>
      <c r="AI83">
        <v>0.74</v>
      </c>
      <c r="AJ83">
        <v>0.19</v>
      </c>
      <c r="AK83">
        <v>4.33</v>
      </c>
      <c r="AL83">
        <v>0.63</v>
      </c>
      <c r="AM83">
        <v>9.0399999999999991</v>
      </c>
      <c r="AN83">
        <v>2.61</v>
      </c>
      <c r="AO83">
        <v>17.149999999999999</v>
      </c>
      <c r="AP83">
        <v>3.71</v>
      </c>
      <c r="AQ83">
        <v>15.08</v>
      </c>
      <c r="AR83">
        <v>0.45</v>
      </c>
      <c r="AS83">
        <v>2.09</v>
      </c>
      <c r="AT83">
        <v>1.3</v>
      </c>
      <c r="AU83">
        <v>5.95</v>
      </c>
      <c r="AV83">
        <v>0.65</v>
      </c>
      <c r="AW83">
        <v>0.52</v>
      </c>
      <c r="AX83">
        <v>2.08</v>
      </c>
      <c r="AY83">
        <v>1.04</v>
      </c>
      <c r="AZ83" s="173">
        <v>49.81</v>
      </c>
      <c r="BA83">
        <v>0.48</v>
      </c>
      <c r="BB83" s="173">
        <v>15.53</v>
      </c>
      <c r="BC83">
        <v>6.98</v>
      </c>
      <c r="BD83" t="s">
        <v>311</v>
      </c>
      <c r="BE83">
        <v>2647</v>
      </c>
      <c r="BF83">
        <v>342856.1</v>
      </c>
      <c r="BG83">
        <v>82249600</v>
      </c>
      <c r="BH83">
        <v>12360210</v>
      </c>
      <c r="BI83">
        <v>1491.24</v>
      </c>
      <c r="BJ83">
        <v>2097737</v>
      </c>
      <c r="BK83">
        <v>26954.55</v>
      </c>
      <c r="BL83">
        <v>2489.19</v>
      </c>
      <c r="BM83">
        <v>4168745</v>
      </c>
      <c r="BN83">
        <v>13339160</v>
      </c>
      <c r="BO83">
        <v>620.04</v>
      </c>
      <c r="BP83">
        <v>354698.3</v>
      </c>
      <c r="BQ83">
        <v>10561.98</v>
      </c>
      <c r="BR83">
        <v>5559401</v>
      </c>
      <c r="BS83">
        <v>39330.06</v>
      </c>
      <c r="BT83">
        <v>1050681</v>
      </c>
      <c r="BU83">
        <v>8049120</v>
      </c>
      <c r="BV83">
        <v>431.49</v>
      </c>
      <c r="BW83">
        <v>23998.49</v>
      </c>
      <c r="BX83">
        <v>1732762</v>
      </c>
      <c r="BY83">
        <v>410167.1</v>
      </c>
      <c r="BZ83">
        <v>3468.61</v>
      </c>
      <c r="CA83">
        <v>43819.6</v>
      </c>
      <c r="CB83">
        <v>239510.8</v>
      </c>
      <c r="CC83">
        <v>53686.04</v>
      </c>
      <c r="CD83">
        <v>442.23</v>
      </c>
      <c r="CE83">
        <v>1594067</v>
      </c>
      <c r="CF83">
        <v>106614</v>
      </c>
      <c r="CG83">
        <v>6547.36</v>
      </c>
      <c r="CH83">
        <v>1729218</v>
      </c>
      <c r="CI83">
        <v>2123.91</v>
      </c>
      <c r="CJ83">
        <v>1165.6300000000001</v>
      </c>
    </row>
    <row r="84" spans="1:88" ht="14.25" customHeight="1">
      <c r="A84" t="s">
        <v>250</v>
      </c>
      <c r="B84" t="s">
        <v>251</v>
      </c>
      <c r="D84" s="121">
        <v>44160</v>
      </c>
      <c r="E84" s="122">
        <v>0.76944444444444438</v>
      </c>
      <c r="F84">
        <v>2203</v>
      </c>
      <c r="G84" t="s">
        <v>174</v>
      </c>
      <c r="H84" t="s">
        <v>175</v>
      </c>
      <c r="I84">
        <v>4.7100000000000003E-2</v>
      </c>
      <c r="J84">
        <v>2767</v>
      </c>
      <c r="K84">
        <v>3563</v>
      </c>
      <c r="L84">
        <v>3578</v>
      </c>
      <c r="M84">
        <v>21.63</v>
      </c>
      <c r="N84">
        <v>26.91</v>
      </c>
      <c r="O84">
        <v>28.98</v>
      </c>
      <c r="P84">
        <v>35.270000000000003</v>
      </c>
      <c r="Q84">
        <v>55.48</v>
      </c>
      <c r="R84">
        <v>6402</v>
      </c>
      <c r="S84">
        <v>2749</v>
      </c>
      <c r="T84">
        <v>5776</v>
      </c>
      <c r="U84">
        <v>3688</v>
      </c>
      <c r="V84">
        <v>5910</v>
      </c>
      <c r="W84">
        <v>3.9199999999999999E-2</v>
      </c>
      <c r="X84">
        <v>-3.2000000000000002E-3</v>
      </c>
      <c r="Y84">
        <v>50.85</v>
      </c>
      <c r="Z84">
        <v>48.06</v>
      </c>
      <c r="AA84">
        <v>1.448</v>
      </c>
      <c r="AB84">
        <v>8.8000000000000005E-3</v>
      </c>
      <c r="AC84">
        <v>1.1599999999999999</v>
      </c>
      <c r="AD84">
        <v>3.0999999999999999E-3</v>
      </c>
      <c r="AE84">
        <v>2.69E-2</v>
      </c>
      <c r="AF84" t="s">
        <v>309</v>
      </c>
      <c r="AG84" s="173">
        <v>31.69</v>
      </c>
      <c r="AH84">
        <v>2.64</v>
      </c>
      <c r="AI84">
        <v>18.510000000000002</v>
      </c>
      <c r="AJ84">
        <v>17.93</v>
      </c>
      <c r="AK84">
        <v>11.08</v>
      </c>
      <c r="AL84">
        <v>18.04</v>
      </c>
      <c r="AM84">
        <v>19.170000000000002</v>
      </c>
      <c r="AN84">
        <v>7.5</v>
      </c>
      <c r="AO84">
        <v>27.34</v>
      </c>
      <c r="AP84">
        <v>12.38</v>
      </c>
      <c r="AQ84">
        <v>14.56</v>
      </c>
      <c r="AR84">
        <v>17.75</v>
      </c>
      <c r="AS84">
        <v>2.48</v>
      </c>
      <c r="AT84">
        <v>17.850000000000001</v>
      </c>
      <c r="AU84">
        <v>18.920000000000002</v>
      </c>
      <c r="AV84" s="173" t="s">
        <v>310</v>
      </c>
      <c r="AW84">
        <v>17.98</v>
      </c>
      <c r="AX84">
        <v>6.14</v>
      </c>
      <c r="AY84">
        <v>23.87</v>
      </c>
      <c r="AZ84" s="173" t="s">
        <v>310</v>
      </c>
      <c r="BA84">
        <v>16.12</v>
      </c>
      <c r="BB84" s="173" t="s">
        <v>310</v>
      </c>
      <c r="BC84" s="173">
        <v>22.92</v>
      </c>
      <c r="BD84" t="s">
        <v>311</v>
      </c>
      <c r="BE84">
        <v>2772.58</v>
      </c>
      <c r="BF84">
        <v>327664.59999999998</v>
      </c>
      <c r="BG84">
        <v>88379130</v>
      </c>
      <c r="BH84">
        <v>13249710</v>
      </c>
      <c r="BI84">
        <v>583.37</v>
      </c>
      <c r="BJ84">
        <v>881818.8</v>
      </c>
      <c r="BK84">
        <v>12901.99</v>
      </c>
      <c r="BL84">
        <v>2300.27</v>
      </c>
      <c r="BM84">
        <v>4387415</v>
      </c>
      <c r="BN84">
        <v>13237190</v>
      </c>
      <c r="BO84">
        <v>610.04</v>
      </c>
      <c r="BP84">
        <v>374524.7</v>
      </c>
      <c r="BQ84">
        <v>9945.92</v>
      </c>
      <c r="BR84">
        <v>5866651</v>
      </c>
      <c r="BS84">
        <v>43805.17</v>
      </c>
      <c r="BT84">
        <v>926297.9</v>
      </c>
      <c r="BU84">
        <v>8423855</v>
      </c>
      <c r="BV84">
        <v>34.44</v>
      </c>
      <c r="BW84">
        <v>2820.31</v>
      </c>
      <c r="BX84">
        <v>1963191</v>
      </c>
      <c r="BY84">
        <v>210501.3</v>
      </c>
      <c r="BZ84">
        <v>3862.42</v>
      </c>
      <c r="CA84">
        <v>40390.93</v>
      </c>
      <c r="CB84">
        <v>241297.7</v>
      </c>
      <c r="CC84">
        <v>52012.18</v>
      </c>
      <c r="CD84">
        <v>504.83</v>
      </c>
      <c r="CE84">
        <v>1617232</v>
      </c>
      <c r="CF84">
        <v>106820.6</v>
      </c>
      <c r="CG84">
        <v>5703.61</v>
      </c>
      <c r="CH84">
        <v>1723144</v>
      </c>
      <c r="CI84">
        <v>1627.9</v>
      </c>
      <c r="CJ84">
        <v>811.89</v>
      </c>
    </row>
    <row r="85" spans="1:88" ht="14.25" customHeight="1">
      <c r="A85" t="s">
        <v>296</v>
      </c>
      <c r="B85" t="s">
        <v>297</v>
      </c>
      <c r="D85" s="121">
        <v>44160</v>
      </c>
      <c r="E85" s="122">
        <v>0.86736111111111114</v>
      </c>
      <c r="F85">
        <v>2504</v>
      </c>
      <c r="G85" t="s">
        <v>174</v>
      </c>
      <c r="H85" t="s">
        <v>175</v>
      </c>
      <c r="I85">
        <v>4.8500000000000001E-2</v>
      </c>
      <c r="J85">
        <v>3291</v>
      </c>
      <c r="K85">
        <v>3417</v>
      </c>
      <c r="L85">
        <v>3430</v>
      </c>
      <c r="M85">
        <v>65.790000000000006</v>
      </c>
      <c r="N85">
        <v>69.41</v>
      </c>
      <c r="O85">
        <v>80.45</v>
      </c>
      <c r="P85">
        <v>47.42</v>
      </c>
      <c r="Q85">
        <v>49.34</v>
      </c>
      <c r="R85">
        <v>5769</v>
      </c>
      <c r="S85">
        <v>3160</v>
      </c>
      <c r="T85">
        <v>5579</v>
      </c>
      <c r="U85">
        <v>4331</v>
      </c>
      <c r="V85">
        <v>5709</v>
      </c>
      <c r="W85">
        <v>1.0129999999999999</v>
      </c>
      <c r="X85">
        <v>0.98750000000000004</v>
      </c>
      <c r="Y85">
        <v>63.19</v>
      </c>
      <c r="Z85">
        <v>399.9</v>
      </c>
      <c r="AA85">
        <v>1.444</v>
      </c>
      <c r="AB85">
        <v>1.2500000000000001E-2</v>
      </c>
      <c r="AC85">
        <v>2.04</v>
      </c>
      <c r="AD85">
        <v>2.4799999999999999E-2</v>
      </c>
      <c r="AE85">
        <v>0.1091</v>
      </c>
      <c r="AF85" t="s">
        <v>309</v>
      </c>
      <c r="AG85" s="173">
        <v>1.36</v>
      </c>
      <c r="AH85">
        <v>1.87</v>
      </c>
      <c r="AI85">
        <v>0.83</v>
      </c>
      <c r="AJ85">
        <v>1.42</v>
      </c>
      <c r="AK85">
        <v>7.04</v>
      </c>
      <c r="AL85">
        <v>0.82</v>
      </c>
      <c r="AM85">
        <v>5.18</v>
      </c>
      <c r="AN85">
        <v>3.07</v>
      </c>
      <c r="AO85">
        <v>13.35</v>
      </c>
      <c r="AP85">
        <v>2.11</v>
      </c>
      <c r="AQ85">
        <v>9.5399999999999991</v>
      </c>
      <c r="AR85">
        <v>0.45</v>
      </c>
      <c r="AS85">
        <v>2.62</v>
      </c>
      <c r="AT85">
        <v>0.72</v>
      </c>
      <c r="AU85">
        <v>5.25</v>
      </c>
      <c r="AV85">
        <v>0.47</v>
      </c>
      <c r="AW85">
        <v>0.56000000000000005</v>
      </c>
      <c r="AX85">
        <v>1.56</v>
      </c>
      <c r="AY85">
        <v>0.75</v>
      </c>
      <c r="AZ85" s="173">
        <v>25.47</v>
      </c>
      <c r="BA85">
        <v>1.53</v>
      </c>
      <c r="BB85" s="173">
        <v>3.7</v>
      </c>
      <c r="BC85">
        <v>1.55</v>
      </c>
      <c r="BD85" t="s">
        <v>311</v>
      </c>
      <c r="BE85">
        <v>2722.57</v>
      </c>
      <c r="BF85">
        <v>330350.8</v>
      </c>
      <c r="BG85">
        <v>80893340</v>
      </c>
      <c r="BH85">
        <v>12116900</v>
      </c>
      <c r="BI85">
        <v>1473.46</v>
      </c>
      <c r="BJ85">
        <v>2148284</v>
      </c>
      <c r="BK85">
        <v>38385.360000000001</v>
      </c>
      <c r="BL85">
        <v>2366.9499999999998</v>
      </c>
      <c r="BM85">
        <v>3958081</v>
      </c>
      <c r="BN85">
        <v>13646730</v>
      </c>
      <c r="BO85">
        <v>595.59</v>
      </c>
      <c r="BP85">
        <v>345003</v>
      </c>
      <c r="BQ85">
        <v>9898.15</v>
      </c>
      <c r="BR85">
        <v>5406183</v>
      </c>
      <c r="BS85">
        <v>37128.79</v>
      </c>
      <c r="BT85">
        <v>1065382</v>
      </c>
      <c r="BU85">
        <v>7883042</v>
      </c>
      <c r="BV85">
        <v>630.39</v>
      </c>
      <c r="BW85">
        <v>33802.76</v>
      </c>
      <c r="BX85">
        <v>2326398</v>
      </c>
      <c r="BY85">
        <v>2001085</v>
      </c>
      <c r="BZ85">
        <v>3397.48</v>
      </c>
      <c r="CA85">
        <v>44260.959999999999</v>
      </c>
      <c r="CB85">
        <v>235277.3</v>
      </c>
      <c r="CC85">
        <v>52199.34</v>
      </c>
      <c r="CD85">
        <v>520.39</v>
      </c>
      <c r="CE85">
        <v>1571107</v>
      </c>
      <c r="CF85">
        <v>105028</v>
      </c>
      <c r="CG85">
        <v>9873.89</v>
      </c>
      <c r="CH85">
        <v>1730495</v>
      </c>
      <c r="CI85">
        <v>2277.64</v>
      </c>
      <c r="CJ85">
        <v>2990.76</v>
      </c>
    </row>
    <row r="86" spans="1:88" ht="14.25" customHeight="1">
      <c r="A86" t="s">
        <v>252</v>
      </c>
      <c r="B86" t="s">
        <v>253</v>
      </c>
      <c r="D86" s="121">
        <v>44160</v>
      </c>
      <c r="E86" s="122">
        <v>0.77361111111111114</v>
      </c>
      <c r="F86">
        <v>2204</v>
      </c>
      <c r="G86" t="s">
        <v>174</v>
      </c>
      <c r="H86" t="s">
        <v>175</v>
      </c>
      <c r="I86">
        <v>3.6400000000000002E-2</v>
      </c>
      <c r="J86">
        <v>3146</v>
      </c>
      <c r="K86">
        <v>3261</v>
      </c>
      <c r="L86">
        <v>3275</v>
      </c>
      <c r="M86">
        <v>13.49</v>
      </c>
      <c r="N86">
        <v>15.18</v>
      </c>
      <c r="O86">
        <v>23.43</v>
      </c>
      <c r="P86">
        <v>34.369999999999997</v>
      </c>
      <c r="Q86">
        <v>35.49</v>
      </c>
      <c r="R86">
        <v>5397</v>
      </c>
      <c r="S86">
        <v>2816</v>
      </c>
      <c r="T86">
        <v>5289</v>
      </c>
      <c r="U86">
        <v>4104</v>
      </c>
      <c r="V86">
        <v>5391</v>
      </c>
      <c r="W86">
        <v>-1E-4</v>
      </c>
      <c r="X86">
        <v>-4.65E-2</v>
      </c>
      <c r="Y86">
        <v>55.85</v>
      </c>
      <c r="Z86">
        <v>6.5540000000000003</v>
      </c>
      <c r="AA86">
        <v>1.194</v>
      </c>
      <c r="AB86">
        <v>-9.7000000000000003E-3</v>
      </c>
      <c r="AC86">
        <v>1.133</v>
      </c>
      <c r="AD86">
        <v>-2E-3</v>
      </c>
      <c r="AE86">
        <v>5.3499999999999999E-2</v>
      </c>
      <c r="AF86" t="s">
        <v>309</v>
      </c>
      <c r="AG86" s="173">
        <v>8</v>
      </c>
      <c r="AH86">
        <v>1.1100000000000001</v>
      </c>
      <c r="AI86">
        <v>1.05</v>
      </c>
      <c r="AJ86">
        <v>1.06</v>
      </c>
      <c r="AK86">
        <v>16.690000000000001</v>
      </c>
      <c r="AL86">
        <v>0.86</v>
      </c>
      <c r="AM86">
        <v>10.02</v>
      </c>
      <c r="AN86">
        <v>9.0500000000000007</v>
      </c>
      <c r="AO86">
        <v>21.89</v>
      </c>
      <c r="AP86">
        <v>3.45</v>
      </c>
      <c r="AQ86">
        <v>7.11</v>
      </c>
      <c r="AR86">
        <v>0.38</v>
      </c>
      <c r="AS86">
        <v>1.89</v>
      </c>
      <c r="AT86">
        <v>0.47</v>
      </c>
      <c r="AU86" s="173" t="s">
        <v>310</v>
      </c>
      <c r="AV86" s="173">
        <v>9.0299999999999994</v>
      </c>
      <c r="AW86">
        <v>0.64</v>
      </c>
      <c r="AX86">
        <v>2.54</v>
      </c>
      <c r="AY86">
        <v>0.59</v>
      </c>
      <c r="AZ86" s="173">
        <v>50.83</v>
      </c>
      <c r="BA86">
        <v>1.08</v>
      </c>
      <c r="BB86" s="173">
        <v>52.84</v>
      </c>
      <c r="BC86">
        <v>3.84</v>
      </c>
      <c r="BD86" t="s">
        <v>311</v>
      </c>
      <c r="BE86">
        <v>2496.96</v>
      </c>
      <c r="BF86">
        <v>348852.1</v>
      </c>
      <c r="BG86">
        <v>87124850</v>
      </c>
      <c r="BH86">
        <v>13054330</v>
      </c>
      <c r="BI86">
        <v>347.8</v>
      </c>
      <c r="BJ86">
        <v>542169.4</v>
      </c>
      <c r="BK86">
        <v>12884.12</v>
      </c>
      <c r="BL86">
        <v>2121.34</v>
      </c>
      <c r="BM86">
        <v>3964571</v>
      </c>
      <c r="BN86">
        <v>13442830</v>
      </c>
      <c r="BO86">
        <v>586.70000000000005</v>
      </c>
      <c r="BP86">
        <v>369151.8</v>
      </c>
      <c r="BQ86">
        <v>10362.92</v>
      </c>
      <c r="BR86">
        <v>5761623</v>
      </c>
      <c r="BS86">
        <v>41013.54</v>
      </c>
      <c r="BT86">
        <v>1119552</v>
      </c>
      <c r="BU86">
        <v>8896855</v>
      </c>
      <c r="BV86">
        <v>5.56</v>
      </c>
      <c r="BW86">
        <v>1491.95</v>
      </c>
      <c r="BX86">
        <v>2321009</v>
      </c>
      <c r="BY86">
        <v>35166.639999999999</v>
      </c>
      <c r="BZ86">
        <v>3623.46</v>
      </c>
      <c r="CA86">
        <v>46162.36</v>
      </c>
      <c r="CB86">
        <v>262092.7</v>
      </c>
      <c r="CC86">
        <v>48177.55</v>
      </c>
      <c r="CD86">
        <v>446.68</v>
      </c>
      <c r="CE86">
        <v>1723415</v>
      </c>
      <c r="CF86">
        <v>116253.3</v>
      </c>
      <c r="CG86">
        <v>6037.1</v>
      </c>
      <c r="CH86">
        <v>1854094</v>
      </c>
      <c r="CI86">
        <v>1604.57</v>
      </c>
      <c r="CJ86">
        <v>1639.76</v>
      </c>
    </row>
    <row r="87" spans="1:88" ht="14.25" customHeight="1">
      <c r="A87" t="s">
        <v>298</v>
      </c>
      <c r="B87" t="s">
        <v>299</v>
      </c>
      <c r="D87" s="121">
        <v>44160</v>
      </c>
      <c r="E87" s="122">
        <v>0.87152777777777779</v>
      </c>
      <c r="F87">
        <v>2505</v>
      </c>
      <c r="G87" t="s">
        <v>174</v>
      </c>
      <c r="H87" t="s">
        <v>175</v>
      </c>
      <c r="I87">
        <v>4.6300000000000001E-2</v>
      </c>
      <c r="J87">
        <v>3117</v>
      </c>
      <c r="K87">
        <v>3250</v>
      </c>
      <c r="L87">
        <v>3241</v>
      </c>
      <c r="M87">
        <v>61.8</v>
      </c>
      <c r="N87">
        <v>68.2</v>
      </c>
      <c r="O87">
        <v>79.569999999999993</v>
      </c>
      <c r="P87">
        <v>46.42</v>
      </c>
      <c r="Q87">
        <v>45.95</v>
      </c>
      <c r="R87">
        <v>5662</v>
      </c>
      <c r="S87">
        <v>3041</v>
      </c>
      <c r="T87">
        <v>5334</v>
      </c>
      <c r="U87">
        <v>4262</v>
      </c>
      <c r="V87">
        <v>5472</v>
      </c>
      <c r="W87">
        <v>1.087</v>
      </c>
      <c r="X87">
        <v>0.99519999999999997</v>
      </c>
      <c r="Y87">
        <v>63.04</v>
      </c>
      <c r="Z87">
        <v>399.8</v>
      </c>
      <c r="AA87">
        <v>1.5589999999999999</v>
      </c>
      <c r="AB87">
        <v>9.4999999999999998E-3</v>
      </c>
      <c r="AC87">
        <v>4.4370000000000003</v>
      </c>
      <c r="AD87">
        <v>2.24E-2</v>
      </c>
      <c r="AE87">
        <v>0.14349999999999999</v>
      </c>
      <c r="AF87" t="s">
        <v>309</v>
      </c>
      <c r="AG87" s="173">
        <v>2.7</v>
      </c>
      <c r="AH87">
        <v>0.72</v>
      </c>
      <c r="AI87">
        <v>1.24</v>
      </c>
      <c r="AJ87">
        <v>0.89</v>
      </c>
      <c r="AK87">
        <v>3.17</v>
      </c>
      <c r="AL87">
        <v>0.75</v>
      </c>
      <c r="AM87">
        <v>4.75</v>
      </c>
      <c r="AN87">
        <v>7.88</v>
      </c>
      <c r="AO87">
        <v>19.68</v>
      </c>
      <c r="AP87">
        <v>1.72</v>
      </c>
      <c r="AQ87">
        <v>3.16</v>
      </c>
      <c r="AR87">
        <v>1.3</v>
      </c>
      <c r="AS87">
        <v>0.86</v>
      </c>
      <c r="AT87">
        <v>0.49</v>
      </c>
      <c r="AU87">
        <v>4.68</v>
      </c>
      <c r="AV87">
        <v>0.51</v>
      </c>
      <c r="AW87">
        <v>1.38</v>
      </c>
      <c r="AX87">
        <v>4.82</v>
      </c>
      <c r="AY87">
        <v>1.1499999999999999</v>
      </c>
      <c r="AZ87" s="173">
        <v>10.15</v>
      </c>
      <c r="BA87">
        <v>1.28</v>
      </c>
      <c r="BB87" s="173">
        <v>3.46</v>
      </c>
      <c r="BC87">
        <v>1.56</v>
      </c>
      <c r="BD87" t="s">
        <v>311</v>
      </c>
      <c r="BE87">
        <v>2664.77</v>
      </c>
      <c r="BF87">
        <v>315821.90000000002</v>
      </c>
      <c r="BG87">
        <v>77948430</v>
      </c>
      <c r="BH87">
        <v>11596370</v>
      </c>
      <c r="BI87">
        <v>1397.9</v>
      </c>
      <c r="BJ87">
        <v>2138719</v>
      </c>
      <c r="BK87">
        <v>38536.86</v>
      </c>
      <c r="BL87">
        <v>2354.7199999999998</v>
      </c>
      <c r="BM87">
        <v>3897878</v>
      </c>
      <c r="BN87">
        <v>13573010</v>
      </c>
      <c r="BO87">
        <v>578.91999999999996</v>
      </c>
      <c r="BP87">
        <v>334152.5</v>
      </c>
      <c r="BQ87">
        <v>9833.65</v>
      </c>
      <c r="BR87">
        <v>5249524</v>
      </c>
      <c r="BS87">
        <v>37471.54</v>
      </c>
      <c r="BT87">
        <v>1081295</v>
      </c>
      <c r="BU87">
        <v>7985635</v>
      </c>
      <c r="BV87">
        <v>682.25</v>
      </c>
      <c r="BW87">
        <v>34489.14</v>
      </c>
      <c r="BX87">
        <v>2350928</v>
      </c>
      <c r="BY87">
        <v>2027141</v>
      </c>
      <c r="BZ87">
        <v>3398.22</v>
      </c>
      <c r="CA87">
        <v>44929.05</v>
      </c>
      <c r="CB87">
        <v>237534.2</v>
      </c>
      <c r="CC87">
        <v>56875.25</v>
      </c>
      <c r="CD87">
        <v>509.27</v>
      </c>
      <c r="CE87">
        <v>1583858</v>
      </c>
      <c r="CF87">
        <v>106339</v>
      </c>
      <c r="CG87">
        <v>21602.12</v>
      </c>
      <c r="CH87">
        <v>1743587</v>
      </c>
      <c r="CI87">
        <v>2223.1799999999998</v>
      </c>
      <c r="CJ87">
        <v>3921.03</v>
      </c>
    </row>
    <row r="88" spans="1:88" ht="14.25" customHeight="1">
      <c r="A88" t="s">
        <v>254</v>
      </c>
      <c r="B88" t="s">
        <v>255</v>
      </c>
      <c r="D88" s="121">
        <v>44160</v>
      </c>
      <c r="E88" s="122">
        <v>0.77708333333333324</v>
      </c>
      <c r="F88">
        <v>2205</v>
      </c>
      <c r="G88" t="s">
        <v>174</v>
      </c>
      <c r="H88" t="s">
        <v>175</v>
      </c>
      <c r="I88">
        <v>3.7999999999999999E-2</v>
      </c>
      <c r="J88">
        <v>3110</v>
      </c>
      <c r="K88">
        <v>3238</v>
      </c>
      <c r="L88">
        <v>3253</v>
      </c>
      <c r="M88">
        <v>17.989999999999998</v>
      </c>
      <c r="N88">
        <v>17.97</v>
      </c>
      <c r="O88">
        <v>22.72</v>
      </c>
      <c r="P88">
        <v>31.1</v>
      </c>
      <c r="Q88">
        <v>36.71</v>
      </c>
      <c r="R88">
        <v>5361</v>
      </c>
      <c r="S88">
        <v>3036</v>
      </c>
      <c r="T88">
        <v>5266</v>
      </c>
      <c r="U88">
        <v>4148</v>
      </c>
      <c r="V88">
        <v>5362</v>
      </c>
      <c r="W88">
        <v>-4.4999999999999997E-3</v>
      </c>
      <c r="X88">
        <v>-3.8600000000000002E-2</v>
      </c>
      <c r="Y88">
        <v>49.81</v>
      </c>
      <c r="Z88">
        <v>9.9009999999999998</v>
      </c>
      <c r="AA88">
        <v>1.325</v>
      </c>
      <c r="AB88">
        <v>-1.4E-2</v>
      </c>
      <c r="AC88">
        <v>2.2429999999999999</v>
      </c>
      <c r="AD88">
        <v>-1.1999999999999999E-3</v>
      </c>
      <c r="AE88">
        <v>7.9200000000000007E-2</v>
      </c>
      <c r="AF88" t="s">
        <v>309</v>
      </c>
      <c r="AG88" s="173">
        <v>4.3600000000000003</v>
      </c>
      <c r="AH88">
        <v>0.69</v>
      </c>
      <c r="AI88">
        <v>0.88</v>
      </c>
      <c r="AJ88">
        <v>0.7</v>
      </c>
      <c r="AK88">
        <v>12.68</v>
      </c>
      <c r="AL88">
        <v>0.61</v>
      </c>
      <c r="AM88">
        <v>10.77</v>
      </c>
      <c r="AN88">
        <v>1.34</v>
      </c>
      <c r="AO88">
        <v>23.1</v>
      </c>
      <c r="AP88">
        <v>3.78</v>
      </c>
      <c r="AQ88">
        <v>2.11</v>
      </c>
      <c r="AR88">
        <v>0.38</v>
      </c>
      <c r="AS88">
        <v>2.21</v>
      </c>
      <c r="AT88">
        <v>0.24</v>
      </c>
      <c r="AU88" s="173">
        <v>55.41</v>
      </c>
      <c r="AV88" s="173">
        <v>14.58</v>
      </c>
      <c r="AW88">
        <v>0.92</v>
      </c>
      <c r="AX88">
        <v>2.74</v>
      </c>
      <c r="AY88">
        <v>0.85</v>
      </c>
      <c r="AZ88" s="173">
        <v>15.59</v>
      </c>
      <c r="BA88">
        <v>0.54</v>
      </c>
      <c r="BB88" s="173">
        <v>61.68</v>
      </c>
      <c r="BC88">
        <v>1.36</v>
      </c>
      <c r="BD88" t="s">
        <v>311</v>
      </c>
      <c r="BE88">
        <v>2609.1999999999998</v>
      </c>
      <c r="BF88">
        <v>347161.8</v>
      </c>
      <c r="BG88">
        <v>87721860</v>
      </c>
      <c r="BH88">
        <v>13150070</v>
      </c>
      <c r="BI88">
        <v>461.14</v>
      </c>
      <c r="BJ88">
        <v>647833.5</v>
      </c>
      <c r="BK88">
        <v>12496.22</v>
      </c>
      <c r="BL88">
        <v>2010.21</v>
      </c>
      <c r="BM88">
        <v>4064826</v>
      </c>
      <c r="BN88">
        <v>13299890</v>
      </c>
      <c r="BO88">
        <v>636.70000000000005</v>
      </c>
      <c r="BP88">
        <v>372677.9</v>
      </c>
      <c r="BQ88">
        <v>10543.05</v>
      </c>
      <c r="BR88">
        <v>5810215</v>
      </c>
      <c r="BS88">
        <v>41282.53</v>
      </c>
      <c r="BT88">
        <v>1114591</v>
      </c>
      <c r="BU88">
        <v>9021114</v>
      </c>
      <c r="BV88">
        <v>2.59</v>
      </c>
      <c r="BW88">
        <v>1797.91</v>
      </c>
      <c r="BX88">
        <v>2099176</v>
      </c>
      <c r="BY88">
        <v>52483.62</v>
      </c>
      <c r="BZ88">
        <v>3636.06</v>
      </c>
      <c r="CA88">
        <v>45659.34</v>
      </c>
      <c r="CB88">
        <v>265189.3</v>
      </c>
      <c r="CC88">
        <v>54038.65</v>
      </c>
      <c r="CD88">
        <v>427.42</v>
      </c>
      <c r="CE88">
        <v>1740870</v>
      </c>
      <c r="CF88">
        <v>117527.6</v>
      </c>
      <c r="CG88">
        <v>12029</v>
      </c>
      <c r="CH88">
        <v>1875958</v>
      </c>
      <c r="CI88">
        <v>1649.76</v>
      </c>
      <c r="CJ88">
        <v>2388.7800000000002</v>
      </c>
    </row>
    <row r="89" spans="1:88" ht="14.25" customHeight="1">
      <c r="A89" t="s">
        <v>300</v>
      </c>
      <c r="B89" t="s">
        <v>301</v>
      </c>
      <c r="D89" s="121">
        <v>44160</v>
      </c>
      <c r="E89" s="122">
        <v>0.875</v>
      </c>
      <c r="F89">
        <v>2506</v>
      </c>
      <c r="G89" t="s">
        <v>174</v>
      </c>
      <c r="H89" t="s">
        <v>175</v>
      </c>
      <c r="I89">
        <v>9.35E-2</v>
      </c>
      <c r="J89">
        <v>445.8</v>
      </c>
      <c r="K89">
        <v>507.5</v>
      </c>
      <c r="L89">
        <v>520.20000000000005</v>
      </c>
      <c r="M89">
        <v>67.33</v>
      </c>
      <c r="N89">
        <v>78.91</v>
      </c>
      <c r="O89">
        <v>66.569999999999993</v>
      </c>
      <c r="P89">
        <v>8.0459999999999994</v>
      </c>
      <c r="Q89">
        <v>14.58</v>
      </c>
      <c r="R89">
        <v>9858</v>
      </c>
      <c r="S89">
        <v>5413</v>
      </c>
      <c r="T89">
        <v>10510</v>
      </c>
      <c r="U89">
        <v>7531</v>
      </c>
      <c r="V89">
        <v>10710</v>
      </c>
      <c r="W89">
        <v>7.5700000000000003E-2</v>
      </c>
      <c r="X89">
        <v>5.7200000000000001E-2</v>
      </c>
      <c r="Y89">
        <v>14.61</v>
      </c>
      <c r="Z89">
        <v>100.1</v>
      </c>
      <c r="AA89">
        <v>8.032</v>
      </c>
      <c r="AB89">
        <v>-2.9399999999999999E-2</v>
      </c>
      <c r="AC89">
        <v>0.21779999999999999</v>
      </c>
      <c r="AD89">
        <v>4.3900000000000002E-2</v>
      </c>
      <c r="AE89">
        <v>5.0000000000000001E-4</v>
      </c>
      <c r="AF89" t="s">
        <v>309</v>
      </c>
      <c r="AG89" s="173">
        <v>15.54</v>
      </c>
      <c r="AH89">
        <v>0.51</v>
      </c>
      <c r="AI89">
        <v>12.7</v>
      </c>
      <c r="AJ89">
        <v>12.73</v>
      </c>
      <c r="AK89">
        <v>4.08</v>
      </c>
      <c r="AL89">
        <v>11.51</v>
      </c>
      <c r="AM89">
        <v>7.58</v>
      </c>
      <c r="AN89">
        <v>21.92</v>
      </c>
      <c r="AO89">
        <v>86.56</v>
      </c>
      <c r="AP89">
        <v>2.5299999999999998</v>
      </c>
      <c r="AQ89">
        <v>4.84</v>
      </c>
      <c r="AR89">
        <v>12.21</v>
      </c>
      <c r="AS89">
        <v>1.27</v>
      </c>
      <c r="AT89">
        <v>11.24</v>
      </c>
      <c r="AU89">
        <v>4.91</v>
      </c>
      <c r="AV89" s="173">
        <v>31.45</v>
      </c>
      <c r="AW89">
        <v>11.93</v>
      </c>
      <c r="AX89">
        <v>2.61</v>
      </c>
      <c r="AY89">
        <v>13.46</v>
      </c>
      <c r="AZ89" s="173">
        <v>34.81</v>
      </c>
      <c r="BA89">
        <v>15.01</v>
      </c>
      <c r="BB89" s="173">
        <v>13.2</v>
      </c>
      <c r="BC89" s="173" t="s">
        <v>310</v>
      </c>
      <c r="BD89" t="s">
        <v>311</v>
      </c>
      <c r="BE89">
        <v>4178.5200000000004</v>
      </c>
      <c r="BF89">
        <v>46103.03</v>
      </c>
      <c r="BG89">
        <v>10894020</v>
      </c>
      <c r="BH89">
        <v>1666798</v>
      </c>
      <c r="BI89">
        <v>1552.36</v>
      </c>
      <c r="BJ89">
        <v>2214394</v>
      </c>
      <c r="BK89">
        <v>32513.82</v>
      </c>
      <c r="BL89">
        <v>1048.97</v>
      </c>
      <c r="BM89">
        <v>2580721</v>
      </c>
      <c r="BN89">
        <v>23634130</v>
      </c>
      <c r="BO89">
        <v>1050.08</v>
      </c>
      <c r="BP89">
        <v>588933.4</v>
      </c>
      <c r="BQ89">
        <v>17715.759999999998</v>
      </c>
      <c r="BR89">
        <v>9201509</v>
      </c>
      <c r="BS89">
        <v>38223.82</v>
      </c>
      <c r="BT89">
        <v>1079151</v>
      </c>
      <c r="BU89">
        <v>7212442</v>
      </c>
      <c r="BV89">
        <v>53.33</v>
      </c>
      <c r="BW89">
        <v>4153.24</v>
      </c>
      <c r="BX89">
        <v>489814.7</v>
      </c>
      <c r="BY89">
        <v>507322.4</v>
      </c>
      <c r="BZ89">
        <v>3432.68</v>
      </c>
      <c r="CA89">
        <v>44540.04</v>
      </c>
      <c r="CB89">
        <v>214136.1</v>
      </c>
      <c r="CC89">
        <v>259140.1</v>
      </c>
      <c r="CD89">
        <v>280.38</v>
      </c>
      <c r="CE89">
        <v>1449755</v>
      </c>
      <c r="CF89">
        <v>96830.03</v>
      </c>
      <c r="CG89">
        <v>1001.18</v>
      </c>
      <c r="CH89">
        <v>1583128</v>
      </c>
      <c r="CI89">
        <v>2580.66</v>
      </c>
      <c r="CJ89">
        <v>126.67</v>
      </c>
    </row>
    <row r="90" spans="1:88" ht="14.25" customHeight="1">
      <c r="A90" t="s">
        <v>256</v>
      </c>
      <c r="B90" t="s">
        <v>257</v>
      </c>
      <c r="D90" s="121">
        <v>44160</v>
      </c>
      <c r="E90" s="122">
        <v>0.78125</v>
      </c>
      <c r="F90">
        <v>2206</v>
      </c>
      <c r="G90" t="s">
        <v>174</v>
      </c>
      <c r="H90" t="s">
        <v>175</v>
      </c>
      <c r="I90">
        <v>2.7099999999999999E-2</v>
      </c>
      <c r="J90">
        <v>170</v>
      </c>
      <c r="K90">
        <v>175.4</v>
      </c>
      <c r="L90">
        <v>178.2</v>
      </c>
      <c r="M90">
        <v>13.24</v>
      </c>
      <c r="N90">
        <v>14.01</v>
      </c>
      <c r="O90">
        <v>14.55</v>
      </c>
      <c r="P90">
        <v>4.8040000000000003</v>
      </c>
      <c r="Q90">
        <v>8.26</v>
      </c>
      <c r="R90">
        <v>9255</v>
      </c>
      <c r="S90">
        <v>5580</v>
      </c>
      <c r="T90">
        <v>9117</v>
      </c>
      <c r="U90">
        <v>7214</v>
      </c>
      <c r="V90">
        <v>9276</v>
      </c>
      <c r="W90">
        <v>-2.3E-3</v>
      </c>
      <c r="X90">
        <v>-4.1700000000000001E-2</v>
      </c>
      <c r="Y90">
        <v>9.1270000000000007</v>
      </c>
      <c r="Z90">
        <v>15.3</v>
      </c>
      <c r="AA90">
        <v>6.7530000000000001</v>
      </c>
      <c r="AB90">
        <v>-2.1700000000000001E-2</v>
      </c>
      <c r="AC90">
        <v>0.13919999999999999</v>
      </c>
      <c r="AD90">
        <v>-2.5000000000000001E-3</v>
      </c>
      <c r="AE90">
        <v>-2.9999999999999997E-4</v>
      </c>
      <c r="AF90" t="s">
        <v>309</v>
      </c>
      <c r="AG90" s="173">
        <v>8.7100000000000009</v>
      </c>
      <c r="AH90">
        <v>1.1000000000000001</v>
      </c>
      <c r="AI90">
        <v>0.51</v>
      </c>
      <c r="AJ90">
        <v>0.34</v>
      </c>
      <c r="AK90">
        <v>9.92</v>
      </c>
      <c r="AL90">
        <v>0.32</v>
      </c>
      <c r="AM90">
        <v>10.57</v>
      </c>
      <c r="AN90">
        <v>13.65</v>
      </c>
      <c r="AO90">
        <v>99.42</v>
      </c>
      <c r="AP90">
        <v>3.01</v>
      </c>
      <c r="AQ90">
        <v>3.21</v>
      </c>
      <c r="AR90">
        <v>0.23</v>
      </c>
      <c r="AS90">
        <v>0.16</v>
      </c>
      <c r="AT90">
        <v>0.38</v>
      </c>
      <c r="AU90" s="173" t="s">
        <v>310</v>
      </c>
      <c r="AV90" s="173">
        <v>14.31</v>
      </c>
      <c r="AW90">
        <v>0.3</v>
      </c>
      <c r="AX90">
        <v>3.57</v>
      </c>
      <c r="AY90">
        <v>0.65</v>
      </c>
      <c r="AZ90" s="173">
        <v>16.66</v>
      </c>
      <c r="BA90">
        <v>4.3</v>
      </c>
      <c r="BB90" s="173">
        <v>21.8</v>
      </c>
      <c r="BC90" s="173">
        <v>63.61</v>
      </c>
      <c r="BD90" t="s">
        <v>311</v>
      </c>
      <c r="BE90">
        <v>2042.43</v>
      </c>
      <c r="BF90">
        <v>18900.46</v>
      </c>
      <c r="BG90">
        <v>4652234</v>
      </c>
      <c r="BH90">
        <v>706218.2</v>
      </c>
      <c r="BI90">
        <v>342.24</v>
      </c>
      <c r="BJ90">
        <v>497584.2</v>
      </c>
      <c r="BK90">
        <v>8456.19</v>
      </c>
      <c r="BL90">
        <v>1003.4</v>
      </c>
      <c r="BM90">
        <v>2951477</v>
      </c>
      <c r="BN90">
        <v>22679240</v>
      </c>
      <c r="BO90">
        <v>1162.31</v>
      </c>
      <c r="BP90">
        <v>630982.69999999995</v>
      </c>
      <c r="BQ90">
        <v>18219.740000000002</v>
      </c>
      <c r="BR90">
        <v>9828692</v>
      </c>
      <c r="BS90">
        <v>41038.480000000003</v>
      </c>
      <c r="BT90">
        <v>1101641</v>
      </c>
      <c r="BU90">
        <v>8824805</v>
      </c>
      <c r="BV90">
        <v>4.07</v>
      </c>
      <c r="BW90">
        <v>1647.15</v>
      </c>
      <c r="BX90">
        <v>379005.4</v>
      </c>
      <c r="BY90">
        <v>79637.91</v>
      </c>
      <c r="BZ90">
        <v>3653.1</v>
      </c>
      <c r="CA90">
        <v>45536.76</v>
      </c>
      <c r="CB90">
        <v>260347.5</v>
      </c>
      <c r="CC90">
        <v>267992.5</v>
      </c>
      <c r="CD90">
        <v>380.38</v>
      </c>
      <c r="CE90">
        <v>1725381</v>
      </c>
      <c r="CF90">
        <v>116478.8</v>
      </c>
      <c r="CG90">
        <v>785.61</v>
      </c>
      <c r="CH90">
        <v>1855679</v>
      </c>
      <c r="CI90">
        <v>1590.86</v>
      </c>
      <c r="CJ90">
        <v>125.56</v>
      </c>
    </row>
    <row r="91" spans="1:88" ht="14.25" customHeight="1">
      <c r="A91" t="s">
        <v>302</v>
      </c>
      <c r="B91" t="s">
        <v>303</v>
      </c>
      <c r="D91" s="121">
        <v>44160</v>
      </c>
      <c r="E91" s="122">
        <v>0.87847222222222221</v>
      </c>
      <c r="F91">
        <v>2507</v>
      </c>
      <c r="G91" t="s">
        <v>174</v>
      </c>
      <c r="H91" t="s">
        <v>175</v>
      </c>
      <c r="I91">
        <v>9.2999999999999992E-3</v>
      </c>
      <c r="J91">
        <v>47.47</v>
      </c>
      <c r="K91">
        <v>50.91</v>
      </c>
      <c r="L91">
        <v>50.56</v>
      </c>
      <c r="M91">
        <v>14.68</v>
      </c>
      <c r="N91">
        <v>12.72</v>
      </c>
      <c r="O91">
        <v>12.2</v>
      </c>
      <c r="P91">
        <v>8.4250000000000007</v>
      </c>
      <c r="Q91">
        <v>6.1369999999999996</v>
      </c>
      <c r="R91">
        <v>10780</v>
      </c>
      <c r="S91">
        <v>6067</v>
      </c>
      <c r="T91">
        <v>10500</v>
      </c>
      <c r="U91">
        <v>8315</v>
      </c>
      <c r="V91">
        <v>10690</v>
      </c>
      <c r="W91">
        <v>3.85E-2</v>
      </c>
      <c r="X91">
        <v>-7.9000000000000008E-3</v>
      </c>
      <c r="Y91">
        <v>2.7650000000000001</v>
      </c>
      <c r="Z91">
        <v>44.98</v>
      </c>
      <c r="AA91">
        <v>3.7450000000000001</v>
      </c>
      <c r="AB91">
        <v>-3.5900000000000001E-2</v>
      </c>
      <c r="AC91">
        <v>0.21579999999999999</v>
      </c>
      <c r="AD91">
        <v>-3.0000000000000001E-3</v>
      </c>
      <c r="AE91">
        <v>7.4999999999999997E-3</v>
      </c>
      <c r="AF91" t="s">
        <v>309</v>
      </c>
      <c r="AG91" s="173">
        <v>16.22</v>
      </c>
      <c r="AH91">
        <v>3.44</v>
      </c>
      <c r="AI91">
        <v>1.0900000000000001</v>
      </c>
      <c r="AJ91">
        <v>1.1200000000000001</v>
      </c>
      <c r="AK91">
        <v>6.29</v>
      </c>
      <c r="AL91">
        <v>1.63</v>
      </c>
      <c r="AM91">
        <v>9.1999999999999993</v>
      </c>
      <c r="AN91">
        <v>38.049999999999997</v>
      </c>
      <c r="AO91" s="173" t="s">
        <v>310</v>
      </c>
      <c r="AP91">
        <v>3.15</v>
      </c>
      <c r="AQ91">
        <v>3.44</v>
      </c>
      <c r="AR91">
        <v>0.28999999999999998</v>
      </c>
      <c r="AS91">
        <v>2.4500000000000002</v>
      </c>
      <c r="AT91">
        <v>0.75</v>
      </c>
      <c r="AU91">
        <v>15.48</v>
      </c>
      <c r="AV91" s="173">
        <v>40.18</v>
      </c>
      <c r="AW91">
        <v>0.64</v>
      </c>
      <c r="AX91">
        <v>1.3</v>
      </c>
      <c r="AY91">
        <v>0.08</v>
      </c>
      <c r="AZ91" s="173">
        <v>2.5499999999999998</v>
      </c>
      <c r="BA91">
        <v>4.9800000000000004</v>
      </c>
      <c r="BB91" s="173">
        <v>29.14</v>
      </c>
      <c r="BC91" s="173">
        <v>1.52</v>
      </c>
      <c r="BD91" t="s">
        <v>311</v>
      </c>
      <c r="BE91">
        <v>1095.6400000000001</v>
      </c>
      <c r="BF91">
        <v>4874.3100000000004</v>
      </c>
      <c r="BG91">
        <v>1230285</v>
      </c>
      <c r="BH91">
        <v>183336.9</v>
      </c>
      <c r="BI91">
        <v>346.68</v>
      </c>
      <c r="BJ91">
        <v>411895.1</v>
      </c>
      <c r="BK91">
        <v>7138.79</v>
      </c>
      <c r="BL91">
        <v>1048.97</v>
      </c>
      <c r="BM91">
        <v>2615305</v>
      </c>
      <c r="BN91">
        <v>25808370</v>
      </c>
      <c r="BO91">
        <v>1161.2</v>
      </c>
      <c r="BP91">
        <v>660520.19999999995</v>
      </c>
      <c r="BQ91">
        <v>19296.650000000001</v>
      </c>
      <c r="BR91">
        <v>10297570</v>
      </c>
      <c r="BS91">
        <v>37723.64</v>
      </c>
      <c r="BT91">
        <v>1077343</v>
      </c>
      <c r="BU91">
        <v>8022685</v>
      </c>
      <c r="BV91">
        <v>29.26</v>
      </c>
      <c r="BW91">
        <v>2581</v>
      </c>
      <c r="BX91">
        <v>106463.6</v>
      </c>
      <c r="BY91">
        <v>228215.8</v>
      </c>
      <c r="BZ91">
        <v>3354.14</v>
      </c>
      <c r="CA91">
        <v>44830.89</v>
      </c>
      <c r="CB91">
        <v>236567.4</v>
      </c>
      <c r="CC91">
        <v>135284.29999999999</v>
      </c>
      <c r="CD91">
        <v>278.89999999999998</v>
      </c>
      <c r="CE91">
        <v>1598231</v>
      </c>
      <c r="CF91">
        <v>107472.8</v>
      </c>
      <c r="CG91">
        <v>1103.42</v>
      </c>
      <c r="CH91">
        <v>1756468</v>
      </c>
      <c r="CI91">
        <v>1489.74</v>
      </c>
      <c r="CJ91">
        <v>328.53</v>
      </c>
    </row>
    <row r="92" spans="1:88" ht="14.25" customHeight="1">
      <c r="A92" t="s">
        <v>258</v>
      </c>
      <c r="B92" t="s">
        <v>259</v>
      </c>
      <c r="D92" s="121">
        <v>44160</v>
      </c>
      <c r="E92" s="122">
        <v>0.78472222222222221</v>
      </c>
      <c r="F92">
        <v>2207</v>
      </c>
      <c r="G92" t="s">
        <v>174</v>
      </c>
      <c r="H92" t="s">
        <v>175</v>
      </c>
      <c r="I92">
        <v>3.0999999999999999E-3</v>
      </c>
      <c r="J92">
        <v>37.31</v>
      </c>
      <c r="K92">
        <v>40.5</v>
      </c>
      <c r="L92">
        <v>39.450000000000003</v>
      </c>
      <c r="M92">
        <v>1.018</v>
      </c>
      <c r="N92">
        <v>0.97360000000000002</v>
      </c>
      <c r="O92">
        <v>2.734</v>
      </c>
      <c r="P92">
        <v>6.2030000000000003</v>
      </c>
      <c r="Q92">
        <v>9.6639999999999997</v>
      </c>
      <c r="R92">
        <v>9548</v>
      </c>
      <c r="S92">
        <v>5157</v>
      </c>
      <c r="T92">
        <v>9428</v>
      </c>
      <c r="U92">
        <v>7274</v>
      </c>
      <c r="V92">
        <v>9547</v>
      </c>
      <c r="W92">
        <v>-6.1000000000000004E-3</v>
      </c>
      <c r="X92">
        <v>-4.8500000000000001E-2</v>
      </c>
      <c r="Y92">
        <v>2.3260000000000001</v>
      </c>
      <c r="Z92">
        <v>7.1999999999999995E-2</v>
      </c>
      <c r="AA92">
        <v>3.1840000000000002</v>
      </c>
      <c r="AB92">
        <v>-0.02</v>
      </c>
      <c r="AC92">
        <v>0.16250000000000001</v>
      </c>
      <c r="AD92">
        <v>-2.5000000000000001E-3</v>
      </c>
      <c r="AE92">
        <v>3.8E-3</v>
      </c>
      <c r="AF92" t="s">
        <v>309</v>
      </c>
      <c r="AG92" s="173">
        <v>38.79</v>
      </c>
      <c r="AH92">
        <v>5.82</v>
      </c>
      <c r="AI92">
        <v>1.25</v>
      </c>
      <c r="AJ92">
        <v>0.75</v>
      </c>
      <c r="AK92">
        <v>79.02</v>
      </c>
      <c r="AL92">
        <v>4.47</v>
      </c>
      <c r="AM92">
        <v>17.86</v>
      </c>
      <c r="AN92">
        <v>20.93</v>
      </c>
      <c r="AO92">
        <v>99.03</v>
      </c>
      <c r="AP92">
        <v>2.92</v>
      </c>
      <c r="AQ92">
        <v>13</v>
      </c>
      <c r="AR92">
        <v>0.62</v>
      </c>
      <c r="AS92">
        <v>1.44</v>
      </c>
      <c r="AT92">
        <v>0.46</v>
      </c>
      <c r="AU92" s="173">
        <v>15.46</v>
      </c>
      <c r="AV92" s="173">
        <v>7.42</v>
      </c>
      <c r="AW92">
        <v>0.93</v>
      </c>
      <c r="AX92" s="173">
        <v>3.94</v>
      </c>
      <c r="AY92">
        <v>0.51</v>
      </c>
      <c r="AZ92" s="173">
        <v>18.670000000000002</v>
      </c>
      <c r="BA92">
        <v>6.38</v>
      </c>
      <c r="BB92" s="173">
        <v>13.55</v>
      </c>
      <c r="BC92" s="173">
        <v>8.43</v>
      </c>
      <c r="BD92" t="s">
        <v>311</v>
      </c>
      <c r="BE92">
        <v>928.95</v>
      </c>
      <c r="BF92">
        <v>4205.2</v>
      </c>
      <c r="BG92">
        <v>1091161</v>
      </c>
      <c r="BH92">
        <v>159774.39999999999</v>
      </c>
      <c r="BI92">
        <v>43.33</v>
      </c>
      <c r="BJ92">
        <v>49150.69</v>
      </c>
      <c r="BK92">
        <v>2829.35</v>
      </c>
      <c r="BL92">
        <v>1063.4100000000001</v>
      </c>
      <c r="BM92">
        <v>3040431</v>
      </c>
      <c r="BN92">
        <v>23638040</v>
      </c>
      <c r="BO92">
        <v>1081.19</v>
      </c>
      <c r="BP92">
        <v>660865.5</v>
      </c>
      <c r="BQ92">
        <v>18496.71</v>
      </c>
      <c r="BR92">
        <v>10246880</v>
      </c>
      <c r="BS92">
        <v>41318.53</v>
      </c>
      <c r="BT92">
        <v>1113781</v>
      </c>
      <c r="BU92">
        <v>8938336</v>
      </c>
      <c r="BV92">
        <v>1.48</v>
      </c>
      <c r="BW92">
        <v>1425.27</v>
      </c>
      <c r="BX92">
        <v>100307</v>
      </c>
      <c r="BY92">
        <v>1140.06</v>
      </c>
      <c r="BZ92">
        <v>3583.08</v>
      </c>
      <c r="CA92">
        <v>45762.239999999998</v>
      </c>
      <c r="CB92">
        <v>262890.2</v>
      </c>
      <c r="CC92">
        <v>127902.1</v>
      </c>
      <c r="CD92">
        <v>390.38</v>
      </c>
      <c r="CE92">
        <v>1728595</v>
      </c>
      <c r="CF92">
        <v>117212.5</v>
      </c>
      <c r="CG92">
        <v>911.17</v>
      </c>
      <c r="CH92">
        <v>1864984</v>
      </c>
      <c r="CI92">
        <v>1598.64</v>
      </c>
      <c r="CJ92">
        <v>243.34</v>
      </c>
    </row>
    <row r="93" spans="1:88" ht="14.25" customHeight="1">
      <c r="A93" t="s">
        <v>304</v>
      </c>
      <c r="B93" t="s">
        <v>305</v>
      </c>
      <c r="D93" s="121">
        <v>44160</v>
      </c>
      <c r="E93" s="122">
        <v>0.88263888888888886</v>
      </c>
      <c r="F93">
        <v>2508</v>
      </c>
      <c r="G93" t="s">
        <v>174</v>
      </c>
      <c r="H93" t="s">
        <v>175</v>
      </c>
      <c r="I93">
        <v>1.6439999999999999</v>
      </c>
      <c r="J93">
        <v>988.4</v>
      </c>
      <c r="K93">
        <v>1021</v>
      </c>
      <c r="L93">
        <v>1042</v>
      </c>
      <c r="M93">
        <v>883.9</v>
      </c>
      <c r="N93">
        <v>905.3</v>
      </c>
      <c r="O93">
        <v>710.8</v>
      </c>
      <c r="P93">
        <v>10.29</v>
      </c>
      <c r="Q93">
        <v>8.0570000000000004</v>
      </c>
      <c r="R93">
        <v>6910</v>
      </c>
      <c r="S93">
        <v>3767</v>
      </c>
      <c r="T93">
        <v>6680</v>
      </c>
      <c r="U93">
        <v>5427</v>
      </c>
      <c r="V93">
        <v>6805</v>
      </c>
      <c r="W93">
        <v>0.93679999999999997</v>
      </c>
      <c r="X93">
        <v>0.88219999999999998</v>
      </c>
      <c r="Y93">
        <v>79.59</v>
      </c>
      <c r="Z93">
        <v>1013</v>
      </c>
      <c r="AA93">
        <v>27.77</v>
      </c>
      <c r="AB93">
        <v>0.18759999999999999</v>
      </c>
      <c r="AC93">
        <v>0.24590000000000001</v>
      </c>
      <c r="AD93">
        <v>2.1499999999999998E-2</v>
      </c>
      <c r="AE93">
        <v>4.3E-3</v>
      </c>
      <c r="AF93" t="s">
        <v>309</v>
      </c>
      <c r="AG93">
        <v>1.22</v>
      </c>
      <c r="AH93">
        <v>1.45</v>
      </c>
      <c r="AI93">
        <v>0.7</v>
      </c>
      <c r="AJ93">
        <v>0.64</v>
      </c>
      <c r="AK93">
        <v>2.79</v>
      </c>
      <c r="AL93">
        <v>0.68</v>
      </c>
      <c r="AM93">
        <v>2.89</v>
      </c>
      <c r="AN93">
        <v>18.149999999999999</v>
      </c>
      <c r="AO93">
        <v>97.22</v>
      </c>
      <c r="AP93">
        <v>0.92</v>
      </c>
      <c r="AQ93">
        <v>12.71</v>
      </c>
      <c r="AR93">
        <v>0.1</v>
      </c>
      <c r="AS93">
        <v>4.1100000000000003</v>
      </c>
      <c r="AT93">
        <v>0.83</v>
      </c>
      <c r="AU93">
        <v>5.95</v>
      </c>
      <c r="AV93">
        <v>1.18</v>
      </c>
      <c r="AW93">
        <v>1.01</v>
      </c>
      <c r="AX93" s="174">
        <v>2.29</v>
      </c>
      <c r="AY93">
        <v>0.57999999999999996</v>
      </c>
      <c r="AZ93" s="173">
        <v>4.08</v>
      </c>
      <c r="BA93">
        <v>6.89</v>
      </c>
      <c r="BB93" s="173">
        <v>6.8</v>
      </c>
      <c r="BC93" s="173">
        <v>26.47</v>
      </c>
      <c r="BD93" t="s">
        <v>311</v>
      </c>
      <c r="BE93">
        <v>70518.759999999995</v>
      </c>
      <c r="BF93">
        <v>97907.32</v>
      </c>
      <c r="BG93">
        <v>24498040</v>
      </c>
      <c r="BH93">
        <v>3729654</v>
      </c>
      <c r="BI93">
        <v>19325.48</v>
      </c>
      <c r="BJ93">
        <v>28231790</v>
      </c>
      <c r="BK93">
        <v>338915.7</v>
      </c>
      <c r="BL93">
        <v>1081.19</v>
      </c>
      <c r="BM93">
        <v>2663556</v>
      </c>
      <c r="BN93">
        <v>16912810</v>
      </c>
      <c r="BO93">
        <v>701.16</v>
      </c>
      <c r="BP93">
        <v>418559.2</v>
      </c>
      <c r="BQ93">
        <v>12235.57</v>
      </c>
      <c r="BR93">
        <v>6528646</v>
      </c>
      <c r="BS93">
        <v>36626.769999999997</v>
      </c>
      <c r="BT93">
        <v>1103237</v>
      </c>
      <c r="BU93">
        <v>7988154</v>
      </c>
      <c r="BV93">
        <v>575.20000000000005</v>
      </c>
      <c r="BW93">
        <v>30903.37</v>
      </c>
      <c r="BX93">
        <v>2968421</v>
      </c>
      <c r="BY93">
        <v>5243197</v>
      </c>
      <c r="BZ93">
        <v>3328.57</v>
      </c>
      <c r="CA93">
        <v>45703.41</v>
      </c>
      <c r="CB93">
        <v>240812.6</v>
      </c>
      <c r="CC93">
        <v>1017588</v>
      </c>
      <c r="CD93">
        <v>1441.94</v>
      </c>
      <c r="CE93">
        <v>1606107</v>
      </c>
      <c r="CF93">
        <v>106367.4</v>
      </c>
      <c r="CG93">
        <v>1257.8800000000001</v>
      </c>
      <c r="CH93">
        <v>1769644</v>
      </c>
      <c r="CI93">
        <v>2229.11</v>
      </c>
      <c r="CJ93">
        <v>244.82</v>
      </c>
    </row>
    <row r="94" spans="1:88" ht="14.25" customHeight="1">
      <c r="A94" t="s">
        <v>263</v>
      </c>
      <c r="B94" t="s">
        <v>264</v>
      </c>
      <c r="D94" s="121">
        <v>44160</v>
      </c>
      <c r="E94" s="122">
        <v>0.79999999999999993</v>
      </c>
      <c r="F94">
        <v>2208</v>
      </c>
      <c r="G94" t="s">
        <v>174</v>
      </c>
      <c r="H94" t="s">
        <v>175</v>
      </c>
      <c r="I94">
        <v>0.76939999999999997</v>
      </c>
      <c r="J94">
        <v>622.6</v>
      </c>
      <c r="K94">
        <v>596.9</v>
      </c>
      <c r="L94">
        <v>611</v>
      </c>
      <c r="M94">
        <v>429.1</v>
      </c>
      <c r="N94">
        <v>399.6</v>
      </c>
      <c r="O94">
        <v>381.3</v>
      </c>
      <c r="P94">
        <v>12.47</v>
      </c>
      <c r="Q94">
        <v>7.3920000000000003</v>
      </c>
      <c r="R94">
        <v>8246</v>
      </c>
      <c r="S94">
        <v>5405</v>
      </c>
      <c r="T94">
        <v>7953</v>
      </c>
      <c r="U94">
        <v>6856</v>
      </c>
      <c r="V94">
        <v>8107</v>
      </c>
      <c r="W94">
        <v>0.2858</v>
      </c>
      <c r="X94">
        <v>0.2087</v>
      </c>
      <c r="Y94">
        <v>90.18</v>
      </c>
      <c r="Z94">
        <v>576.79999999999995</v>
      </c>
      <c r="AA94">
        <v>32.32</v>
      </c>
      <c r="AB94">
        <v>0.1056</v>
      </c>
      <c r="AC94">
        <v>0.2316</v>
      </c>
      <c r="AD94">
        <v>9.7999999999999997E-3</v>
      </c>
      <c r="AE94">
        <v>3.3E-3</v>
      </c>
      <c r="AF94" t="s">
        <v>309</v>
      </c>
      <c r="AG94">
        <v>1.08</v>
      </c>
      <c r="AH94">
        <v>14.64</v>
      </c>
      <c r="AI94">
        <v>0.48</v>
      </c>
      <c r="AJ94">
        <v>0.4</v>
      </c>
      <c r="AK94">
        <v>15.74</v>
      </c>
      <c r="AL94">
        <v>0.7</v>
      </c>
      <c r="AM94">
        <v>5.93</v>
      </c>
      <c r="AN94">
        <v>53.87</v>
      </c>
      <c r="AO94" s="173">
        <v>93.94</v>
      </c>
      <c r="AP94">
        <v>4.0599999999999996</v>
      </c>
      <c r="AQ94">
        <v>8.0399999999999991</v>
      </c>
      <c r="AR94">
        <v>1.1299999999999999</v>
      </c>
      <c r="AS94">
        <v>14.44</v>
      </c>
      <c r="AT94">
        <v>0.78</v>
      </c>
      <c r="AU94">
        <v>14.24</v>
      </c>
      <c r="AV94">
        <v>1.63</v>
      </c>
      <c r="AW94">
        <v>0.95</v>
      </c>
      <c r="AX94">
        <v>3.78</v>
      </c>
      <c r="AY94">
        <v>1.1100000000000001</v>
      </c>
      <c r="AZ94" s="173">
        <v>3.48</v>
      </c>
      <c r="BA94">
        <v>3.36</v>
      </c>
      <c r="BB94" s="173">
        <v>22.69</v>
      </c>
      <c r="BC94" s="173">
        <v>19.239999999999998</v>
      </c>
      <c r="BD94" t="s">
        <v>311</v>
      </c>
      <c r="BE94">
        <v>36513.410000000003</v>
      </c>
      <c r="BF94">
        <v>60832.13</v>
      </c>
      <c r="BG94">
        <v>15674580</v>
      </c>
      <c r="BH94">
        <v>2394762</v>
      </c>
      <c r="BI94">
        <v>9254.34</v>
      </c>
      <c r="BJ94">
        <v>13645810</v>
      </c>
      <c r="BK94">
        <v>184660.6</v>
      </c>
      <c r="BL94">
        <v>1133.42</v>
      </c>
      <c r="BM94">
        <v>2891573</v>
      </c>
      <c r="BN94">
        <v>20416790</v>
      </c>
      <c r="BO94">
        <v>996.74</v>
      </c>
      <c r="BP94">
        <v>545214</v>
      </c>
      <c r="BQ94">
        <v>15242.89</v>
      </c>
      <c r="BR94">
        <v>8509936</v>
      </c>
      <c r="BS94">
        <v>36591.040000000001</v>
      </c>
      <c r="BT94">
        <v>1116227</v>
      </c>
      <c r="BU94">
        <v>8741318</v>
      </c>
      <c r="BV94">
        <v>176.67</v>
      </c>
      <c r="BW94">
        <v>10353.790000000001</v>
      </c>
      <c r="BX94">
        <v>3680406</v>
      </c>
      <c r="BY94">
        <v>3022204</v>
      </c>
      <c r="BZ94">
        <v>3204.48</v>
      </c>
      <c r="CA94">
        <v>46831.89</v>
      </c>
      <c r="CB94">
        <v>260557.5</v>
      </c>
      <c r="CC94">
        <v>1281279</v>
      </c>
      <c r="CD94">
        <v>1076.72</v>
      </c>
      <c r="CE94">
        <v>1702714</v>
      </c>
      <c r="CF94">
        <v>116036.7</v>
      </c>
      <c r="CG94">
        <v>1257.8800000000001</v>
      </c>
      <c r="CH94">
        <v>1866922</v>
      </c>
      <c r="CI94">
        <v>1986.84</v>
      </c>
      <c r="CJ94">
        <v>228.15</v>
      </c>
    </row>
    <row r="95" spans="1:88" ht="14.25" customHeight="1">
      <c r="A95" t="s">
        <v>265</v>
      </c>
      <c r="B95" t="s">
        <v>266</v>
      </c>
      <c r="D95" s="121">
        <v>44160</v>
      </c>
      <c r="E95" s="122">
        <v>0.80347222222222225</v>
      </c>
      <c r="F95">
        <v>2402</v>
      </c>
      <c r="G95" t="s">
        <v>174</v>
      </c>
      <c r="H95" t="s">
        <v>175</v>
      </c>
      <c r="I95">
        <v>0.17760000000000001</v>
      </c>
      <c r="J95">
        <v>2692</v>
      </c>
      <c r="K95">
        <v>3576</v>
      </c>
      <c r="L95">
        <v>3573</v>
      </c>
      <c r="M95">
        <v>59.82</v>
      </c>
      <c r="N95">
        <v>79.34</v>
      </c>
      <c r="O95">
        <v>79.95</v>
      </c>
      <c r="P95">
        <v>54.95</v>
      </c>
      <c r="Q95">
        <v>71.5</v>
      </c>
      <c r="R95">
        <v>6198</v>
      </c>
      <c r="S95">
        <v>2520</v>
      </c>
      <c r="T95">
        <v>5987</v>
      </c>
      <c r="U95">
        <v>3780</v>
      </c>
      <c r="V95">
        <v>6095</v>
      </c>
      <c r="W95">
        <v>0.21529999999999999</v>
      </c>
      <c r="X95">
        <v>0.21679999999999999</v>
      </c>
      <c r="Y95">
        <v>3.1230000000000002</v>
      </c>
      <c r="Z95">
        <v>65.14</v>
      </c>
      <c r="AA95">
        <v>2.5190000000000001</v>
      </c>
      <c r="AB95">
        <v>5.2699999999999997E-2</v>
      </c>
      <c r="AC95">
        <v>0.61660000000000004</v>
      </c>
      <c r="AD95">
        <v>3.8399999999999997E-2</v>
      </c>
      <c r="AE95">
        <v>7.7999999999999996E-3</v>
      </c>
      <c r="AF95" t="s">
        <v>309</v>
      </c>
      <c r="AG95" s="173">
        <v>3.05</v>
      </c>
      <c r="AH95">
        <v>9.61</v>
      </c>
      <c r="AI95">
        <v>0.61</v>
      </c>
      <c r="AJ95">
        <v>0.19</v>
      </c>
      <c r="AK95">
        <v>10.95</v>
      </c>
      <c r="AL95">
        <v>0.32</v>
      </c>
      <c r="AM95">
        <v>11.03</v>
      </c>
      <c r="AN95">
        <v>4.96</v>
      </c>
      <c r="AO95">
        <v>13.25</v>
      </c>
      <c r="AP95">
        <v>5.68</v>
      </c>
      <c r="AQ95">
        <v>15.24</v>
      </c>
      <c r="AR95">
        <v>0.33</v>
      </c>
      <c r="AS95">
        <v>10.33</v>
      </c>
      <c r="AT95">
        <v>0.05</v>
      </c>
      <c r="AU95">
        <v>24.3</v>
      </c>
      <c r="AV95">
        <v>0.7</v>
      </c>
      <c r="AW95">
        <v>0.74</v>
      </c>
      <c r="AX95">
        <v>2.79</v>
      </c>
      <c r="AY95">
        <v>0.43</v>
      </c>
      <c r="AZ95" s="173">
        <v>7.96</v>
      </c>
      <c r="BA95">
        <v>2.4900000000000002</v>
      </c>
      <c r="BB95" s="173">
        <v>3.39</v>
      </c>
      <c r="BC95" s="173">
        <v>12.16</v>
      </c>
      <c r="BD95" t="s">
        <v>311</v>
      </c>
      <c r="BE95">
        <v>8788.4599999999991</v>
      </c>
      <c r="BF95">
        <v>310156.7</v>
      </c>
      <c r="BG95">
        <v>91505330</v>
      </c>
      <c r="BH95">
        <v>13641860</v>
      </c>
      <c r="BI95">
        <v>1540.14</v>
      </c>
      <c r="BJ95">
        <v>2652155</v>
      </c>
      <c r="BK95">
        <v>37908.75</v>
      </c>
      <c r="BL95">
        <v>3014.87</v>
      </c>
      <c r="BM95">
        <v>5048307</v>
      </c>
      <c r="BN95">
        <v>14530030</v>
      </c>
      <c r="BO95">
        <v>544.47</v>
      </c>
      <c r="BP95">
        <v>400107.6</v>
      </c>
      <c r="BQ95">
        <v>9914.89</v>
      </c>
      <c r="BR95">
        <v>6237651</v>
      </c>
      <c r="BS95">
        <v>42699.63</v>
      </c>
      <c r="BT95">
        <v>1053274</v>
      </c>
      <c r="BU95">
        <v>8520081</v>
      </c>
      <c r="BV95">
        <v>157.41</v>
      </c>
      <c r="BW95">
        <v>10366.76</v>
      </c>
      <c r="BX95">
        <v>127281.4</v>
      </c>
      <c r="BY95">
        <v>322796.40000000002</v>
      </c>
      <c r="BZ95">
        <v>3753.14</v>
      </c>
      <c r="CA95">
        <v>44802.29</v>
      </c>
      <c r="CB95">
        <v>253574</v>
      </c>
      <c r="CC95">
        <v>97728.12</v>
      </c>
      <c r="CD95">
        <v>765.22</v>
      </c>
      <c r="CE95">
        <v>1659425</v>
      </c>
      <c r="CF95">
        <v>111445.3</v>
      </c>
      <c r="CG95">
        <v>3186.03</v>
      </c>
      <c r="CH95">
        <v>1806828</v>
      </c>
      <c r="CI95">
        <v>2788.86</v>
      </c>
      <c r="CJ95">
        <v>346.68</v>
      </c>
    </row>
    <row r="96" spans="1:88" ht="14.25" customHeight="1">
      <c r="A96" t="s">
        <v>220</v>
      </c>
      <c r="B96" t="s">
        <v>221</v>
      </c>
      <c r="D96" s="121">
        <v>44160</v>
      </c>
      <c r="E96" s="122">
        <v>0.70972222222222225</v>
      </c>
      <c r="F96">
        <v>2102</v>
      </c>
      <c r="G96" t="s">
        <v>174</v>
      </c>
      <c r="H96" t="s">
        <v>175</v>
      </c>
      <c r="I96">
        <v>0.10489999999999999</v>
      </c>
      <c r="J96">
        <v>2849</v>
      </c>
      <c r="K96">
        <v>2968</v>
      </c>
      <c r="L96">
        <v>2972</v>
      </c>
      <c r="M96">
        <v>14.22</v>
      </c>
      <c r="N96">
        <v>16.170000000000002</v>
      </c>
      <c r="O96">
        <v>24.27</v>
      </c>
      <c r="P96">
        <v>39.89</v>
      </c>
      <c r="Q96">
        <v>40.4</v>
      </c>
      <c r="R96">
        <v>5040</v>
      </c>
      <c r="S96">
        <v>2791</v>
      </c>
      <c r="T96">
        <v>4973</v>
      </c>
      <c r="U96">
        <v>3866</v>
      </c>
      <c r="V96">
        <v>5048</v>
      </c>
      <c r="W96">
        <v>1.44E-2</v>
      </c>
      <c r="X96">
        <v>-2.52E-2</v>
      </c>
      <c r="Y96">
        <v>2.5779999999999998</v>
      </c>
      <c r="Z96">
        <v>31.96</v>
      </c>
      <c r="AA96">
        <v>1.96</v>
      </c>
      <c r="AB96">
        <v>0.1472</v>
      </c>
      <c r="AC96">
        <v>0.26640000000000003</v>
      </c>
      <c r="AD96">
        <v>7.3000000000000001E-3</v>
      </c>
      <c r="AE96">
        <v>2.5999999999999999E-3</v>
      </c>
      <c r="AF96" t="s">
        <v>309</v>
      </c>
      <c r="AG96" s="173">
        <v>1.08</v>
      </c>
      <c r="AH96">
        <v>2.0299999999999998</v>
      </c>
      <c r="AI96">
        <v>0.41</v>
      </c>
      <c r="AJ96">
        <v>0.66</v>
      </c>
      <c r="AK96">
        <v>9.94</v>
      </c>
      <c r="AL96">
        <v>0.26</v>
      </c>
      <c r="AM96">
        <v>10.56</v>
      </c>
      <c r="AN96">
        <v>6.62</v>
      </c>
      <c r="AO96">
        <v>22.35</v>
      </c>
      <c r="AP96">
        <v>3.67</v>
      </c>
      <c r="AQ96">
        <v>3.47</v>
      </c>
      <c r="AR96">
        <v>0.79</v>
      </c>
      <c r="AS96">
        <v>2.97</v>
      </c>
      <c r="AT96">
        <v>0.28999999999999998</v>
      </c>
      <c r="AU96" s="173">
        <v>28.31</v>
      </c>
      <c r="AV96" s="173">
        <v>16.86</v>
      </c>
      <c r="AW96">
        <v>0.53</v>
      </c>
      <c r="AX96">
        <v>3.04</v>
      </c>
      <c r="AY96">
        <v>0.7</v>
      </c>
      <c r="AZ96" s="173">
        <v>5.2</v>
      </c>
      <c r="BA96">
        <v>2</v>
      </c>
      <c r="BB96" s="173">
        <v>4.3499999999999996</v>
      </c>
      <c r="BC96" s="173">
        <v>15.94</v>
      </c>
      <c r="BD96" t="s">
        <v>311</v>
      </c>
      <c r="BE96">
        <v>5954.72</v>
      </c>
      <c r="BF96">
        <v>317404.2</v>
      </c>
      <c r="BG96">
        <v>82310860</v>
      </c>
      <c r="BH96">
        <v>12297960</v>
      </c>
      <c r="BI96">
        <v>367.8</v>
      </c>
      <c r="BJ96">
        <v>598237.4</v>
      </c>
      <c r="BK96">
        <v>13197.81</v>
      </c>
      <c r="BL96">
        <v>2341.38</v>
      </c>
      <c r="BM96">
        <v>4298631</v>
      </c>
      <c r="BN96">
        <v>12447930</v>
      </c>
      <c r="BO96">
        <v>584.48</v>
      </c>
      <c r="BP96">
        <v>360269.8</v>
      </c>
      <c r="BQ96">
        <v>9810.2900000000009</v>
      </c>
      <c r="BR96">
        <v>5599917</v>
      </c>
      <c r="BS96">
        <v>41213.449999999997</v>
      </c>
      <c r="BT96">
        <v>1109287</v>
      </c>
      <c r="BU96">
        <v>9233947</v>
      </c>
      <c r="BV96">
        <v>15.56</v>
      </c>
      <c r="BW96">
        <v>2333.1799999999998</v>
      </c>
      <c r="BX96">
        <v>114488</v>
      </c>
      <c r="BY96">
        <v>166795.79999999999</v>
      </c>
      <c r="BZ96">
        <v>3606.05</v>
      </c>
      <c r="CA96">
        <v>45625.57</v>
      </c>
      <c r="CB96">
        <v>273513.09999999998</v>
      </c>
      <c r="CC96">
        <v>82174.5</v>
      </c>
      <c r="CD96">
        <v>1381.94</v>
      </c>
      <c r="CE96">
        <v>1801704</v>
      </c>
      <c r="CF96">
        <v>121427.5</v>
      </c>
      <c r="CG96">
        <v>1523.48</v>
      </c>
      <c r="CH96">
        <v>1952486</v>
      </c>
      <c r="CI96">
        <v>1995.37</v>
      </c>
      <c r="CJ96">
        <v>220.38</v>
      </c>
    </row>
    <row r="97" spans="1:88" ht="14.25" customHeight="1">
      <c r="A97" t="s">
        <v>217</v>
      </c>
      <c r="B97" t="s">
        <v>218</v>
      </c>
      <c r="C97" t="s">
        <v>219</v>
      </c>
      <c r="D97" s="121">
        <v>44160</v>
      </c>
      <c r="E97" s="122">
        <v>0.7055555555555556</v>
      </c>
      <c r="F97">
        <v>2401</v>
      </c>
      <c r="G97" t="s">
        <v>174</v>
      </c>
      <c r="H97" t="s">
        <v>175</v>
      </c>
      <c r="I97">
        <v>0.1024</v>
      </c>
      <c r="J97">
        <v>16.79</v>
      </c>
      <c r="K97">
        <v>21.31</v>
      </c>
      <c r="L97">
        <v>21.45</v>
      </c>
      <c r="M97">
        <v>124.7</v>
      </c>
      <c r="N97">
        <v>156.19999999999999</v>
      </c>
      <c r="O97">
        <v>76.040000000000006</v>
      </c>
      <c r="P97">
        <v>7.3369999999999997</v>
      </c>
      <c r="Q97">
        <v>7.5890000000000004</v>
      </c>
      <c r="R97">
        <v>398</v>
      </c>
      <c r="S97">
        <v>206.5</v>
      </c>
      <c r="T97">
        <v>377.9</v>
      </c>
      <c r="U97">
        <v>266.5</v>
      </c>
      <c r="V97">
        <v>398.9</v>
      </c>
      <c r="W97">
        <v>2.4E-2</v>
      </c>
      <c r="X97">
        <v>4.2700000000000002E-2</v>
      </c>
      <c r="Y97">
        <v>9.7900000000000001E-2</v>
      </c>
      <c r="Z97">
        <v>5.883</v>
      </c>
      <c r="AA97">
        <v>3.3690000000000002</v>
      </c>
      <c r="AB97">
        <v>0.1925</v>
      </c>
      <c r="AC97">
        <v>0.29530000000000001</v>
      </c>
      <c r="AD97">
        <v>8.5000000000000006E-3</v>
      </c>
      <c r="AE97">
        <v>3.2000000000000002E-3</v>
      </c>
      <c r="AF97" t="s">
        <v>309</v>
      </c>
      <c r="AG97" s="173">
        <v>1.39</v>
      </c>
      <c r="AH97">
        <v>12.2</v>
      </c>
      <c r="AI97">
        <v>0.89</v>
      </c>
      <c r="AJ97">
        <v>0.44</v>
      </c>
      <c r="AK97">
        <v>8.48</v>
      </c>
      <c r="AL97">
        <v>0.49</v>
      </c>
      <c r="AM97">
        <v>12.72</v>
      </c>
      <c r="AN97">
        <v>58.7</v>
      </c>
      <c r="AO97" t="s">
        <v>310</v>
      </c>
      <c r="AP97">
        <v>6.04</v>
      </c>
      <c r="AQ97">
        <v>31.91</v>
      </c>
      <c r="AR97">
        <v>1.1399999999999999</v>
      </c>
      <c r="AS97">
        <v>13.46</v>
      </c>
      <c r="AT97">
        <v>0.25</v>
      </c>
      <c r="AU97">
        <v>17.23</v>
      </c>
      <c r="AV97">
        <v>12.12</v>
      </c>
      <c r="AW97">
        <v>8.86</v>
      </c>
      <c r="AX97">
        <v>3.53</v>
      </c>
      <c r="AY97">
        <v>0.54</v>
      </c>
      <c r="AZ97" s="173">
        <v>7.13</v>
      </c>
      <c r="BA97">
        <v>5.82</v>
      </c>
      <c r="BB97" s="173">
        <v>15.27</v>
      </c>
      <c r="BC97" s="173">
        <v>30.48</v>
      </c>
      <c r="BD97" t="s">
        <v>311</v>
      </c>
      <c r="BE97">
        <v>5375.6</v>
      </c>
      <c r="BF97">
        <v>1955.76</v>
      </c>
      <c r="BG97">
        <v>548543.9</v>
      </c>
      <c r="BH97">
        <v>83489.66</v>
      </c>
      <c r="BI97">
        <v>3174.91</v>
      </c>
      <c r="BJ97">
        <v>5199848</v>
      </c>
      <c r="BK97">
        <v>34915.93</v>
      </c>
      <c r="BL97">
        <v>1125.6400000000001</v>
      </c>
      <c r="BM97">
        <v>2823343</v>
      </c>
      <c r="BN97">
        <v>906446.9</v>
      </c>
      <c r="BO97">
        <v>46.67</v>
      </c>
      <c r="BP97">
        <v>25509.7</v>
      </c>
      <c r="BQ97">
        <v>701.15</v>
      </c>
      <c r="BR97">
        <v>413013</v>
      </c>
      <c r="BS97">
        <v>42518.92</v>
      </c>
      <c r="BT97">
        <v>1013907</v>
      </c>
      <c r="BU97">
        <v>8509875</v>
      </c>
      <c r="BV97">
        <v>22.96</v>
      </c>
      <c r="BW97">
        <v>4452.22</v>
      </c>
      <c r="BX97">
        <v>7068.64</v>
      </c>
      <c r="BY97">
        <v>28663.78</v>
      </c>
      <c r="BZ97">
        <v>3658.68</v>
      </c>
      <c r="CA97">
        <v>42162.16</v>
      </c>
      <c r="CB97">
        <v>252193.5</v>
      </c>
      <c r="CC97">
        <v>129792.4</v>
      </c>
      <c r="CD97">
        <v>1569.74</v>
      </c>
      <c r="CE97">
        <v>1717600</v>
      </c>
      <c r="CF97">
        <v>101535.1</v>
      </c>
      <c r="CG97">
        <v>1604.6</v>
      </c>
      <c r="CH97">
        <v>1876346</v>
      </c>
      <c r="CI97">
        <v>1954.99</v>
      </c>
      <c r="CJ97">
        <v>228.89</v>
      </c>
    </row>
    <row r="98" spans="1:88" ht="14.25" customHeight="1">
      <c r="A98" t="s">
        <v>214</v>
      </c>
      <c r="B98" t="s">
        <v>215</v>
      </c>
      <c r="C98" t="s">
        <v>216</v>
      </c>
      <c r="D98" s="121">
        <v>44160</v>
      </c>
      <c r="E98" s="122">
        <v>0.70208333333333339</v>
      </c>
      <c r="F98">
        <v>2101</v>
      </c>
      <c r="G98" t="s">
        <v>174</v>
      </c>
      <c r="H98" t="s">
        <v>175</v>
      </c>
      <c r="I98">
        <v>2.06E-2</v>
      </c>
      <c r="J98">
        <v>5.0579999999999998</v>
      </c>
      <c r="K98">
        <v>7.726</v>
      </c>
      <c r="L98">
        <v>8.7769999999999992</v>
      </c>
      <c r="M98">
        <v>3.1789999999999998</v>
      </c>
      <c r="N98">
        <v>1.752</v>
      </c>
      <c r="O98">
        <v>9.7789999999999999</v>
      </c>
      <c r="P98">
        <v>0.59360000000000002</v>
      </c>
      <c r="Q98">
        <v>9.3170000000000002</v>
      </c>
      <c r="R98">
        <v>294.7</v>
      </c>
      <c r="S98">
        <v>64.349999999999994</v>
      </c>
      <c r="T98">
        <v>321.60000000000002</v>
      </c>
      <c r="U98">
        <v>174.3</v>
      </c>
      <c r="V98">
        <v>357.6</v>
      </c>
      <c r="W98">
        <v>-1.1000000000000001E-3</v>
      </c>
      <c r="X98">
        <v>-2.5999999999999999E-3</v>
      </c>
      <c r="Y98">
        <v>9.6100000000000005E-2</v>
      </c>
      <c r="Z98">
        <v>0.73929999999999996</v>
      </c>
      <c r="AA98">
        <v>0.18029999999999999</v>
      </c>
      <c r="AB98">
        <v>0.26379999999999998</v>
      </c>
      <c r="AC98">
        <v>7.5399999999999995E-2</v>
      </c>
      <c r="AD98">
        <v>2.3999999999999998E-3</v>
      </c>
      <c r="AE98">
        <v>-5.9999999999999995E-4</v>
      </c>
      <c r="AF98" t="s">
        <v>309</v>
      </c>
      <c r="AG98" s="173">
        <v>39.26</v>
      </c>
      <c r="AH98">
        <v>13.58</v>
      </c>
      <c r="AI98">
        <v>22.7</v>
      </c>
      <c r="AJ98">
        <v>22.42</v>
      </c>
      <c r="AK98">
        <v>40.67</v>
      </c>
      <c r="AL98">
        <v>25.43</v>
      </c>
      <c r="AM98">
        <v>15.24</v>
      </c>
      <c r="AN98" s="173" t="s">
        <v>310</v>
      </c>
      <c r="AO98" t="s">
        <v>310</v>
      </c>
      <c r="AP98">
        <v>6.23</v>
      </c>
      <c r="AQ98">
        <v>35.29</v>
      </c>
      <c r="AR98">
        <v>21.98</v>
      </c>
      <c r="AS98">
        <v>13.89</v>
      </c>
      <c r="AT98">
        <v>22.77</v>
      </c>
      <c r="AU98" s="173" t="s">
        <v>310</v>
      </c>
      <c r="AV98" s="173" t="s">
        <v>310</v>
      </c>
      <c r="AW98">
        <v>44.25</v>
      </c>
      <c r="AX98">
        <v>7.28</v>
      </c>
      <c r="AY98">
        <v>29.33</v>
      </c>
      <c r="AZ98" s="173">
        <v>33.31</v>
      </c>
      <c r="BA98">
        <v>12.25</v>
      </c>
      <c r="BB98" s="173" t="s">
        <v>310</v>
      </c>
      <c r="BC98" s="173" t="s">
        <v>310</v>
      </c>
      <c r="BD98" t="s">
        <v>311</v>
      </c>
      <c r="BE98">
        <v>1586.81</v>
      </c>
      <c r="BF98">
        <v>670.04</v>
      </c>
      <c r="BG98">
        <v>190752.7</v>
      </c>
      <c r="BH98">
        <v>33346.43</v>
      </c>
      <c r="BI98">
        <v>106.67</v>
      </c>
      <c r="BJ98">
        <v>68989.899999999994</v>
      </c>
      <c r="BK98">
        <v>6114.99</v>
      </c>
      <c r="BL98">
        <v>943.4</v>
      </c>
      <c r="BM98">
        <v>2770030</v>
      </c>
      <c r="BN98">
        <v>723671.6</v>
      </c>
      <c r="BO98">
        <v>16.670000000000002</v>
      </c>
      <c r="BP98">
        <v>20621.990000000002</v>
      </c>
      <c r="BQ98">
        <v>503.36</v>
      </c>
      <c r="BR98">
        <v>351303.6</v>
      </c>
      <c r="BS98">
        <v>46091.77</v>
      </c>
      <c r="BT98">
        <v>1091798</v>
      </c>
      <c r="BU98">
        <v>8298417</v>
      </c>
      <c r="BV98">
        <v>5.56</v>
      </c>
      <c r="BW98">
        <v>2783.63</v>
      </c>
      <c r="BX98">
        <v>6617.31</v>
      </c>
      <c r="BY98">
        <v>4537.8100000000004</v>
      </c>
      <c r="BZ98">
        <v>4002.85</v>
      </c>
      <c r="CA98">
        <v>46075.72</v>
      </c>
      <c r="CB98">
        <v>244498.9</v>
      </c>
      <c r="CC98">
        <v>6981.97</v>
      </c>
      <c r="CD98">
        <v>1829.4</v>
      </c>
      <c r="CE98">
        <v>1649836</v>
      </c>
      <c r="CF98">
        <v>120551.2</v>
      </c>
      <c r="CG98">
        <v>424.47</v>
      </c>
      <c r="CH98">
        <v>1777790</v>
      </c>
      <c r="CI98">
        <v>1653.09</v>
      </c>
      <c r="CJ98">
        <v>114.45</v>
      </c>
    </row>
    <row r="99" spans="1:88" ht="14.25" customHeight="1">
      <c r="A99" t="s">
        <v>267</v>
      </c>
      <c r="B99" t="s">
        <v>268</v>
      </c>
      <c r="D99" s="121">
        <v>44160</v>
      </c>
      <c r="E99" s="122">
        <v>0.80763888888888891</v>
      </c>
      <c r="F99">
        <v>2403</v>
      </c>
      <c r="G99" t="s">
        <v>174</v>
      </c>
      <c r="H99" t="s">
        <v>175</v>
      </c>
      <c r="I99">
        <v>0.184</v>
      </c>
      <c r="J99">
        <v>2944</v>
      </c>
      <c r="K99">
        <v>3075</v>
      </c>
      <c r="L99">
        <v>3078</v>
      </c>
      <c r="M99">
        <v>224.2</v>
      </c>
      <c r="N99">
        <v>235.2</v>
      </c>
      <c r="O99">
        <v>171</v>
      </c>
      <c r="P99">
        <v>180</v>
      </c>
      <c r="Q99">
        <v>185.9</v>
      </c>
      <c r="R99">
        <v>5981</v>
      </c>
      <c r="S99">
        <v>3343</v>
      </c>
      <c r="T99">
        <v>5549</v>
      </c>
      <c r="U99">
        <v>4396</v>
      </c>
      <c r="V99">
        <v>5659</v>
      </c>
      <c r="W99">
        <v>0.7903</v>
      </c>
      <c r="X99">
        <v>0.75619999999999998</v>
      </c>
      <c r="Y99">
        <v>25.57</v>
      </c>
      <c r="Z99">
        <v>309.10000000000002</v>
      </c>
      <c r="AA99">
        <v>2.5779999999999998</v>
      </c>
      <c r="AB99">
        <v>6.1999999999999998E-3</v>
      </c>
      <c r="AC99">
        <v>3.7229999999999999</v>
      </c>
      <c r="AD99">
        <v>8.2600000000000007E-2</v>
      </c>
      <c r="AE99">
        <v>8.0600000000000005E-2</v>
      </c>
      <c r="AF99" t="s">
        <v>309</v>
      </c>
      <c r="AG99">
        <v>4.32</v>
      </c>
      <c r="AH99">
        <v>0.45</v>
      </c>
      <c r="AI99">
        <v>0.79</v>
      </c>
      <c r="AJ99">
        <v>0.97</v>
      </c>
      <c r="AK99">
        <v>1.53</v>
      </c>
      <c r="AL99">
        <v>1.34</v>
      </c>
      <c r="AM99">
        <v>4.51</v>
      </c>
      <c r="AN99">
        <v>3.58</v>
      </c>
      <c r="AO99">
        <v>5.64</v>
      </c>
      <c r="AP99">
        <v>5.96</v>
      </c>
      <c r="AQ99">
        <v>11.28</v>
      </c>
      <c r="AR99">
        <v>1.1200000000000001</v>
      </c>
      <c r="AS99">
        <v>0.3</v>
      </c>
      <c r="AT99">
        <v>0.34</v>
      </c>
      <c r="AU99">
        <v>5.39</v>
      </c>
      <c r="AV99">
        <v>0.42</v>
      </c>
      <c r="AW99">
        <v>0.75</v>
      </c>
      <c r="AX99">
        <v>7.85</v>
      </c>
      <c r="AY99">
        <v>0.09</v>
      </c>
      <c r="AZ99" s="173">
        <v>16.23</v>
      </c>
      <c r="BA99">
        <v>1.79</v>
      </c>
      <c r="BB99">
        <v>5.42</v>
      </c>
      <c r="BC99">
        <v>4.5199999999999996</v>
      </c>
      <c r="BD99" t="s">
        <v>311</v>
      </c>
      <c r="BE99">
        <v>8890.75</v>
      </c>
      <c r="BF99">
        <v>305675.90000000002</v>
      </c>
      <c r="BG99">
        <v>77074620</v>
      </c>
      <c r="BH99">
        <v>11511150</v>
      </c>
      <c r="BI99">
        <v>5151.1000000000004</v>
      </c>
      <c r="BJ99">
        <v>7673304</v>
      </c>
      <c r="BK99">
        <v>79589.88</v>
      </c>
      <c r="BL99">
        <v>7143.11</v>
      </c>
      <c r="BM99">
        <v>8840567</v>
      </c>
      <c r="BN99">
        <v>14078930</v>
      </c>
      <c r="BO99">
        <v>652.26</v>
      </c>
      <c r="BP99">
        <v>363284.9</v>
      </c>
      <c r="BQ99">
        <v>10392.959999999999</v>
      </c>
      <c r="BR99">
        <v>5673286</v>
      </c>
      <c r="BS99">
        <v>38396.15</v>
      </c>
      <c r="BT99">
        <v>1064361</v>
      </c>
      <c r="BU99">
        <v>8345455</v>
      </c>
      <c r="BV99">
        <v>509.65</v>
      </c>
      <c r="BW99">
        <v>28094.720000000001</v>
      </c>
      <c r="BX99">
        <v>998485.6</v>
      </c>
      <c r="BY99">
        <v>1538508</v>
      </c>
      <c r="BZ99">
        <v>3428.6</v>
      </c>
      <c r="CA99">
        <v>43872.160000000003</v>
      </c>
      <c r="CB99">
        <v>248703</v>
      </c>
      <c r="CC99">
        <v>98080.46</v>
      </c>
      <c r="CD99">
        <v>513.35</v>
      </c>
      <c r="CE99">
        <v>1652294</v>
      </c>
      <c r="CF99">
        <v>110139.8</v>
      </c>
      <c r="CG99">
        <v>18914.77</v>
      </c>
      <c r="CH99">
        <v>1803874</v>
      </c>
      <c r="CI99">
        <v>4125.53</v>
      </c>
      <c r="CJ99">
        <v>2337.29</v>
      </c>
    </row>
    <row r="100" spans="1:88" ht="14.25" customHeight="1">
      <c r="A100" t="s">
        <v>222</v>
      </c>
      <c r="B100" t="s">
        <v>223</v>
      </c>
      <c r="D100" s="121">
        <v>44160</v>
      </c>
      <c r="E100" s="122">
        <v>0.71319444444444446</v>
      </c>
      <c r="F100">
        <v>2103</v>
      </c>
      <c r="G100" t="s">
        <v>174</v>
      </c>
      <c r="H100" t="s">
        <v>175</v>
      </c>
      <c r="I100">
        <v>0.1069</v>
      </c>
      <c r="J100">
        <v>2704</v>
      </c>
      <c r="K100">
        <v>2776</v>
      </c>
      <c r="L100">
        <v>2786</v>
      </c>
      <c r="M100">
        <v>52.29</v>
      </c>
      <c r="N100">
        <v>57.29</v>
      </c>
      <c r="O100">
        <v>52.2</v>
      </c>
      <c r="P100">
        <v>105.7</v>
      </c>
      <c r="Q100">
        <v>102.9</v>
      </c>
      <c r="R100">
        <v>5248</v>
      </c>
      <c r="S100">
        <v>2852</v>
      </c>
      <c r="T100">
        <v>5047</v>
      </c>
      <c r="U100">
        <v>3872</v>
      </c>
      <c r="V100">
        <v>5159</v>
      </c>
      <c r="W100">
        <v>0.19639999999999999</v>
      </c>
      <c r="X100">
        <v>0.16489999999999999</v>
      </c>
      <c r="Y100">
        <v>23.32</v>
      </c>
      <c r="Z100">
        <v>238.5</v>
      </c>
      <c r="AA100">
        <v>2.1589999999999998</v>
      </c>
      <c r="AB100">
        <v>9.9599999999999994E-2</v>
      </c>
      <c r="AC100">
        <v>1.097</v>
      </c>
      <c r="AD100">
        <v>1.9099999999999999E-2</v>
      </c>
      <c r="AE100">
        <v>3.8100000000000002E-2</v>
      </c>
      <c r="AF100" t="s">
        <v>309</v>
      </c>
      <c r="AG100" s="173">
        <v>1.64</v>
      </c>
      <c r="AH100">
        <v>2.09</v>
      </c>
      <c r="AI100">
        <v>0.98</v>
      </c>
      <c r="AJ100">
        <v>0.95</v>
      </c>
      <c r="AK100">
        <v>8.5299999999999994</v>
      </c>
      <c r="AL100">
        <v>1.1000000000000001</v>
      </c>
      <c r="AM100">
        <v>5.09</v>
      </c>
      <c r="AN100">
        <v>2.41</v>
      </c>
      <c r="AO100">
        <v>7.1</v>
      </c>
      <c r="AP100">
        <v>2.5499999999999998</v>
      </c>
      <c r="AQ100">
        <v>2.97</v>
      </c>
      <c r="AR100">
        <v>0.64</v>
      </c>
      <c r="AS100">
        <v>1.03</v>
      </c>
      <c r="AT100">
        <v>0.48</v>
      </c>
      <c r="AU100">
        <v>13.46</v>
      </c>
      <c r="AV100">
        <v>2.67</v>
      </c>
      <c r="AW100">
        <v>0.82</v>
      </c>
      <c r="AX100">
        <v>1.1200000000000001</v>
      </c>
      <c r="AY100">
        <v>0.24</v>
      </c>
      <c r="AZ100" s="173">
        <v>3.5</v>
      </c>
      <c r="BA100">
        <v>2.71</v>
      </c>
      <c r="BB100" s="173">
        <v>3.53</v>
      </c>
      <c r="BC100">
        <v>0.61</v>
      </c>
      <c r="BD100" t="s">
        <v>311</v>
      </c>
      <c r="BE100">
        <v>5891.36</v>
      </c>
      <c r="BF100">
        <v>302690</v>
      </c>
      <c r="BG100">
        <v>74932690</v>
      </c>
      <c r="BH100">
        <v>11222010</v>
      </c>
      <c r="BI100">
        <v>1309</v>
      </c>
      <c r="BJ100">
        <v>2024582</v>
      </c>
      <c r="BK100">
        <v>27440.62</v>
      </c>
      <c r="BL100">
        <v>4863.2</v>
      </c>
      <c r="BM100">
        <v>6474581</v>
      </c>
      <c r="BN100">
        <v>13411130</v>
      </c>
      <c r="BO100">
        <v>600.04</v>
      </c>
      <c r="BP100">
        <v>355886.4</v>
      </c>
      <c r="BQ100">
        <v>9870.32</v>
      </c>
      <c r="BR100">
        <v>5569974</v>
      </c>
      <c r="BS100">
        <v>41403.96</v>
      </c>
      <c r="BT100">
        <v>1150590</v>
      </c>
      <c r="BU100">
        <v>8988508</v>
      </c>
      <c r="BV100">
        <v>140.74</v>
      </c>
      <c r="BW100">
        <v>9079.23</v>
      </c>
      <c r="BX100">
        <v>981154.7</v>
      </c>
      <c r="BY100">
        <v>1289403</v>
      </c>
      <c r="BZ100">
        <v>3608.64</v>
      </c>
      <c r="CA100">
        <v>47093.35</v>
      </c>
      <c r="CB100">
        <v>265882.8</v>
      </c>
      <c r="CC100">
        <v>87900.95</v>
      </c>
      <c r="CD100">
        <v>1081.9100000000001</v>
      </c>
      <c r="CE100">
        <v>1764717</v>
      </c>
      <c r="CF100">
        <v>118579.9</v>
      </c>
      <c r="CG100">
        <v>5985.97</v>
      </c>
      <c r="CH100">
        <v>1926826</v>
      </c>
      <c r="CI100">
        <v>2351.73</v>
      </c>
      <c r="CJ100">
        <v>1253.04</v>
      </c>
    </row>
    <row r="101" spans="1:88" ht="14.25" customHeight="1">
      <c r="A101" t="s">
        <v>269</v>
      </c>
      <c r="B101" t="s">
        <v>270</v>
      </c>
      <c r="D101" s="121">
        <v>44160</v>
      </c>
      <c r="E101" s="122">
        <v>0.81111111111111101</v>
      </c>
      <c r="F101">
        <v>2404</v>
      </c>
      <c r="G101" t="s">
        <v>174</v>
      </c>
      <c r="H101" t="s">
        <v>175</v>
      </c>
      <c r="I101">
        <v>6.8400000000000002E-2</v>
      </c>
      <c r="J101">
        <v>3324</v>
      </c>
      <c r="K101">
        <v>3520</v>
      </c>
      <c r="L101">
        <v>3533</v>
      </c>
      <c r="M101">
        <v>8.1999999999999993</v>
      </c>
      <c r="N101">
        <v>8.1080000000000005</v>
      </c>
      <c r="O101">
        <v>1.409</v>
      </c>
      <c r="P101">
        <v>4.1539999999999999</v>
      </c>
      <c r="Q101">
        <v>7.3860000000000001</v>
      </c>
      <c r="R101">
        <v>5746</v>
      </c>
      <c r="S101">
        <v>3196</v>
      </c>
      <c r="T101">
        <v>5686</v>
      </c>
      <c r="U101">
        <v>4453</v>
      </c>
      <c r="V101">
        <v>5819</v>
      </c>
      <c r="W101">
        <v>1.5299999999999999E-2</v>
      </c>
      <c r="X101">
        <v>-2.8799999999999999E-2</v>
      </c>
      <c r="Y101">
        <v>2.0790000000000002</v>
      </c>
      <c r="Z101">
        <v>38.82</v>
      </c>
      <c r="AA101">
        <v>2.5049999999999999</v>
      </c>
      <c r="AB101">
        <v>-1.4E-2</v>
      </c>
      <c r="AC101">
        <v>0.12330000000000001</v>
      </c>
      <c r="AD101">
        <v>-2.8E-3</v>
      </c>
      <c r="AE101">
        <v>8.3999999999999995E-3</v>
      </c>
      <c r="AF101" t="s">
        <v>309</v>
      </c>
      <c r="AG101" s="173">
        <v>3.81</v>
      </c>
      <c r="AH101">
        <v>1.52</v>
      </c>
      <c r="AI101">
        <v>0.71</v>
      </c>
      <c r="AJ101">
        <v>1.34</v>
      </c>
      <c r="AK101">
        <v>20.74</v>
      </c>
      <c r="AL101">
        <v>0.77</v>
      </c>
      <c r="AM101" s="173">
        <v>45.64</v>
      </c>
      <c r="AN101">
        <v>7.54</v>
      </c>
      <c r="AO101" s="173" t="s">
        <v>310</v>
      </c>
      <c r="AP101">
        <v>3.58</v>
      </c>
      <c r="AQ101">
        <v>6.97</v>
      </c>
      <c r="AR101">
        <v>0.24</v>
      </c>
      <c r="AS101">
        <v>1.21</v>
      </c>
      <c r="AT101">
        <v>0.53</v>
      </c>
      <c r="AU101" s="173">
        <v>47.48</v>
      </c>
      <c r="AV101" s="173">
        <v>14.09</v>
      </c>
      <c r="AW101">
        <v>1.02</v>
      </c>
      <c r="AX101">
        <v>3.19</v>
      </c>
      <c r="AY101">
        <v>0.37</v>
      </c>
      <c r="AZ101" s="173">
        <v>31.45</v>
      </c>
      <c r="BA101">
        <v>10.4</v>
      </c>
      <c r="BB101" s="173">
        <v>53.94</v>
      </c>
      <c r="BC101" s="173">
        <v>4.45</v>
      </c>
      <c r="BD101" t="s">
        <v>311</v>
      </c>
      <c r="BE101">
        <v>3799.5</v>
      </c>
      <c r="BF101">
        <v>357960.2</v>
      </c>
      <c r="BG101">
        <v>89060700</v>
      </c>
      <c r="BH101">
        <v>13336250</v>
      </c>
      <c r="BI101">
        <v>212.23</v>
      </c>
      <c r="BJ101">
        <v>280872.3</v>
      </c>
      <c r="BK101">
        <v>2092.5</v>
      </c>
      <c r="BL101">
        <v>950.06</v>
      </c>
      <c r="BM101">
        <v>2788623</v>
      </c>
      <c r="BN101">
        <v>13492490</v>
      </c>
      <c r="BO101">
        <v>646.71</v>
      </c>
      <c r="BP101">
        <v>375770.5</v>
      </c>
      <c r="BQ101">
        <v>10920.02</v>
      </c>
      <c r="BR101">
        <v>5888092</v>
      </c>
      <c r="BS101">
        <v>39834.79</v>
      </c>
      <c r="BT101">
        <v>1054787</v>
      </c>
      <c r="BU101">
        <v>8424993</v>
      </c>
      <c r="BV101">
        <v>15.56</v>
      </c>
      <c r="BW101">
        <v>2006.46</v>
      </c>
      <c r="BX101">
        <v>84863.66</v>
      </c>
      <c r="BY101">
        <v>192448.4</v>
      </c>
      <c r="BZ101">
        <v>3530.11</v>
      </c>
      <c r="CA101">
        <v>43681.61</v>
      </c>
      <c r="CB101">
        <v>249605.8</v>
      </c>
      <c r="CC101">
        <v>95656.14</v>
      </c>
      <c r="CD101">
        <v>404.46</v>
      </c>
      <c r="CE101">
        <v>1649360</v>
      </c>
      <c r="CF101">
        <v>111043</v>
      </c>
      <c r="CG101">
        <v>671.16</v>
      </c>
      <c r="CH101">
        <v>1800487</v>
      </c>
      <c r="CI101">
        <v>1532.71</v>
      </c>
      <c r="CJ101">
        <v>361.86</v>
      </c>
    </row>
    <row r="102" spans="1:88" ht="14.25" customHeight="1">
      <c r="A102" t="s">
        <v>224</v>
      </c>
      <c r="B102" t="s">
        <v>225</v>
      </c>
      <c r="D102" s="121">
        <v>44160</v>
      </c>
      <c r="E102" s="122">
        <v>0.71736111111111101</v>
      </c>
      <c r="F102">
        <v>2104</v>
      </c>
      <c r="G102" t="s">
        <v>174</v>
      </c>
      <c r="H102" t="s">
        <v>175</v>
      </c>
      <c r="I102">
        <v>6.5299999999999997E-2</v>
      </c>
      <c r="J102">
        <v>3735</v>
      </c>
      <c r="K102">
        <v>3133</v>
      </c>
      <c r="L102">
        <v>3139</v>
      </c>
      <c r="M102">
        <v>2.9590000000000001</v>
      </c>
      <c r="N102">
        <v>0.56520000000000004</v>
      </c>
      <c r="O102">
        <v>9.0800000000000006E-2</v>
      </c>
      <c r="P102">
        <v>8.8559999999999999</v>
      </c>
      <c r="Q102">
        <v>6.5060000000000002</v>
      </c>
      <c r="R102">
        <v>5167</v>
      </c>
      <c r="S102">
        <v>3700</v>
      </c>
      <c r="T102">
        <v>5078</v>
      </c>
      <c r="U102">
        <v>4870</v>
      </c>
      <c r="V102">
        <v>5168</v>
      </c>
      <c r="W102">
        <v>4.5999999999999999E-3</v>
      </c>
      <c r="X102">
        <v>-3.7699999999999997E-2</v>
      </c>
      <c r="Y102">
        <v>1.8380000000000001</v>
      </c>
      <c r="Z102">
        <v>0.1479</v>
      </c>
      <c r="AA102">
        <v>2.0699999999999998</v>
      </c>
      <c r="AB102">
        <v>8.0799999999999997E-2</v>
      </c>
      <c r="AC102">
        <v>0.1048</v>
      </c>
      <c r="AD102">
        <v>-1E-4</v>
      </c>
      <c r="AE102">
        <v>7.3000000000000001E-3</v>
      </c>
      <c r="AF102" t="s">
        <v>309</v>
      </c>
      <c r="AG102" s="173">
        <v>7.11</v>
      </c>
      <c r="AH102">
        <v>25.34</v>
      </c>
      <c r="AI102">
        <v>0.64</v>
      </c>
      <c r="AJ102">
        <v>0.67</v>
      </c>
      <c r="AK102" t="s">
        <v>310</v>
      </c>
      <c r="AL102">
        <v>7.64</v>
      </c>
      <c r="AM102" s="173" t="s">
        <v>310</v>
      </c>
      <c r="AN102">
        <v>98.69</v>
      </c>
      <c r="AO102" s="173" t="s">
        <v>310</v>
      </c>
      <c r="AP102">
        <v>3.66</v>
      </c>
      <c r="AQ102">
        <v>24.11</v>
      </c>
      <c r="AR102">
        <v>0.83</v>
      </c>
      <c r="AS102">
        <v>27.25</v>
      </c>
      <c r="AT102">
        <v>0.49</v>
      </c>
      <c r="AU102" s="173" t="s">
        <v>310</v>
      </c>
      <c r="AV102" s="173">
        <v>15.53</v>
      </c>
      <c r="AW102">
        <v>0.34</v>
      </c>
      <c r="AX102" s="173">
        <v>3.49</v>
      </c>
      <c r="AY102">
        <v>0.68</v>
      </c>
      <c r="AZ102" s="173">
        <v>6</v>
      </c>
      <c r="BA102">
        <v>2.34</v>
      </c>
      <c r="BB102" s="173" t="s">
        <v>310</v>
      </c>
      <c r="BC102" s="173">
        <v>3.12</v>
      </c>
      <c r="BD102" t="s">
        <v>311</v>
      </c>
      <c r="BE102">
        <v>3942.87</v>
      </c>
      <c r="BF102">
        <v>340530.7</v>
      </c>
      <c r="BG102">
        <v>85405900</v>
      </c>
      <c r="BH102">
        <v>12765320</v>
      </c>
      <c r="BI102">
        <v>66.67</v>
      </c>
      <c r="BJ102">
        <v>35444.61</v>
      </c>
      <c r="BK102">
        <v>1563.52</v>
      </c>
      <c r="BL102">
        <v>945.62</v>
      </c>
      <c r="BM102">
        <v>2970800</v>
      </c>
      <c r="BN102">
        <v>12824310</v>
      </c>
      <c r="BO102">
        <v>635.59</v>
      </c>
      <c r="BP102">
        <v>361538.1</v>
      </c>
      <c r="BQ102">
        <v>10078.299999999999</v>
      </c>
      <c r="BR102">
        <v>5634696</v>
      </c>
      <c r="BS102">
        <v>35058.980000000003</v>
      </c>
      <c r="BT102">
        <v>1114833</v>
      </c>
      <c r="BU102">
        <v>9075627</v>
      </c>
      <c r="BV102">
        <v>6.3</v>
      </c>
      <c r="BW102">
        <v>1839.77</v>
      </c>
      <c r="BX102">
        <v>81206.11</v>
      </c>
      <c r="BY102">
        <v>1540.47</v>
      </c>
      <c r="BZ102">
        <v>3197.07</v>
      </c>
      <c r="CA102">
        <v>45866.27</v>
      </c>
      <c r="CB102">
        <v>269435.7</v>
      </c>
      <c r="CC102">
        <v>85441.15</v>
      </c>
      <c r="CD102">
        <v>986.71</v>
      </c>
      <c r="CE102">
        <v>1786971</v>
      </c>
      <c r="CF102">
        <v>119685.8</v>
      </c>
      <c r="CG102">
        <v>625.59</v>
      </c>
      <c r="CH102">
        <v>1932253</v>
      </c>
      <c r="CI102">
        <v>1733.1</v>
      </c>
      <c r="CJ102">
        <v>353.34</v>
      </c>
    </row>
    <row r="103" spans="1:88" ht="14.25" customHeight="1">
      <c r="A103" t="s">
        <v>271</v>
      </c>
      <c r="B103" t="s">
        <v>272</v>
      </c>
      <c r="D103" s="121">
        <v>44160</v>
      </c>
      <c r="E103" s="122">
        <v>0.81458333333333333</v>
      </c>
      <c r="F103">
        <v>2405</v>
      </c>
      <c r="G103" t="s">
        <v>174</v>
      </c>
      <c r="H103" t="s">
        <v>175</v>
      </c>
      <c r="I103">
        <v>0.10630000000000001</v>
      </c>
      <c r="J103">
        <v>3444</v>
      </c>
      <c r="K103">
        <v>3687</v>
      </c>
      <c r="L103">
        <v>3676</v>
      </c>
      <c r="M103">
        <v>9.5860000000000003</v>
      </c>
      <c r="N103">
        <v>9.8290000000000006</v>
      </c>
      <c r="O103">
        <v>5.9349999999999996</v>
      </c>
      <c r="P103">
        <v>4.6479999999999997</v>
      </c>
      <c r="Q103">
        <v>7.51</v>
      </c>
      <c r="R103">
        <v>5890</v>
      </c>
      <c r="S103">
        <v>3322</v>
      </c>
      <c r="T103">
        <v>5842</v>
      </c>
      <c r="U103">
        <v>4535</v>
      </c>
      <c r="V103">
        <v>5967</v>
      </c>
      <c r="W103">
        <v>8.3500000000000005E-2</v>
      </c>
      <c r="X103">
        <v>4.5199999999999997E-2</v>
      </c>
      <c r="Y103">
        <v>6.5430000000000001</v>
      </c>
      <c r="Z103">
        <v>186.3</v>
      </c>
      <c r="AA103">
        <v>1.9830000000000001</v>
      </c>
      <c r="AB103">
        <v>-1.6199999999999999E-2</v>
      </c>
      <c r="AC103">
        <v>0.1016</v>
      </c>
      <c r="AD103">
        <v>-6.9999999999999999E-4</v>
      </c>
      <c r="AE103">
        <v>6.1000000000000004E-3</v>
      </c>
      <c r="AF103" t="s">
        <v>309</v>
      </c>
      <c r="AG103" s="173">
        <v>1.36</v>
      </c>
      <c r="AH103">
        <v>1.85</v>
      </c>
      <c r="AI103">
        <v>1.08</v>
      </c>
      <c r="AJ103">
        <v>1.24</v>
      </c>
      <c r="AK103">
        <v>21.76</v>
      </c>
      <c r="AL103">
        <v>0.45</v>
      </c>
      <c r="AM103">
        <v>23.82</v>
      </c>
      <c r="AN103">
        <v>45.76</v>
      </c>
      <c r="AO103" s="173" t="s">
        <v>310</v>
      </c>
      <c r="AP103">
        <v>4.91</v>
      </c>
      <c r="AQ103">
        <v>4.55</v>
      </c>
      <c r="AR103">
        <v>0.49</v>
      </c>
      <c r="AS103">
        <v>2.33</v>
      </c>
      <c r="AT103">
        <v>0.84</v>
      </c>
      <c r="AU103">
        <v>21.21</v>
      </c>
      <c r="AV103">
        <v>8.2200000000000006</v>
      </c>
      <c r="AW103">
        <v>0.46</v>
      </c>
      <c r="AX103">
        <v>0.98</v>
      </c>
      <c r="AY103">
        <v>0.4</v>
      </c>
      <c r="AZ103" s="173">
        <v>6.83</v>
      </c>
      <c r="BA103">
        <v>5.64</v>
      </c>
      <c r="BB103" s="173" t="s">
        <v>310</v>
      </c>
      <c r="BC103" s="173">
        <v>8.68</v>
      </c>
      <c r="BD103" t="s">
        <v>311</v>
      </c>
      <c r="BE103">
        <v>5562.33</v>
      </c>
      <c r="BF103">
        <v>375287.1</v>
      </c>
      <c r="BG103">
        <v>94447750</v>
      </c>
      <c r="BH103">
        <v>14048900</v>
      </c>
      <c r="BI103">
        <v>247.79</v>
      </c>
      <c r="BJ103">
        <v>341592.2</v>
      </c>
      <c r="BK103">
        <v>4446.47</v>
      </c>
      <c r="BL103">
        <v>978.96</v>
      </c>
      <c r="BM103">
        <v>2826682</v>
      </c>
      <c r="BN103">
        <v>14766840</v>
      </c>
      <c r="BO103">
        <v>680.04</v>
      </c>
      <c r="BP103">
        <v>390830.2</v>
      </c>
      <c r="BQ103">
        <v>11251.43</v>
      </c>
      <c r="BR103">
        <v>6112968</v>
      </c>
      <c r="BS103">
        <v>40308.660000000003</v>
      </c>
      <c r="BT103">
        <v>1125808</v>
      </c>
      <c r="BU103">
        <v>8529096</v>
      </c>
      <c r="BV103">
        <v>61.48</v>
      </c>
      <c r="BW103">
        <v>4546.32</v>
      </c>
      <c r="BX103">
        <v>263493.40000000002</v>
      </c>
      <c r="BY103">
        <v>985636.6</v>
      </c>
      <c r="BZ103">
        <v>3546.77</v>
      </c>
      <c r="CA103">
        <v>46292.61</v>
      </c>
      <c r="CB103">
        <v>251666.4</v>
      </c>
      <c r="CC103">
        <v>76483.73</v>
      </c>
      <c r="CD103">
        <v>395.2</v>
      </c>
      <c r="CE103">
        <v>1658502</v>
      </c>
      <c r="CF103">
        <v>111260.9</v>
      </c>
      <c r="CG103">
        <v>564.48</v>
      </c>
      <c r="CH103">
        <v>1817119</v>
      </c>
      <c r="CI103">
        <v>1611.23</v>
      </c>
      <c r="CJ103">
        <v>301.86</v>
      </c>
    </row>
    <row r="104" spans="1:88" ht="14.25" customHeight="1">
      <c r="A104" t="s">
        <v>226</v>
      </c>
      <c r="B104" t="s">
        <v>227</v>
      </c>
      <c r="D104" s="121">
        <v>44160</v>
      </c>
      <c r="E104" s="122">
        <v>0.72083333333333333</v>
      </c>
      <c r="F104">
        <v>2105</v>
      </c>
      <c r="G104" t="s">
        <v>174</v>
      </c>
      <c r="H104" t="s">
        <v>175</v>
      </c>
      <c r="I104">
        <v>5.3499999999999999E-2</v>
      </c>
      <c r="J104">
        <v>3114</v>
      </c>
      <c r="K104">
        <v>3256</v>
      </c>
      <c r="L104">
        <v>3269</v>
      </c>
      <c r="M104">
        <v>1.671</v>
      </c>
      <c r="N104">
        <v>2.1629999999999998</v>
      </c>
      <c r="O104">
        <v>1.5009999999999999</v>
      </c>
      <c r="P104">
        <v>3.9390000000000001</v>
      </c>
      <c r="Q104">
        <v>7.298</v>
      </c>
      <c r="R104">
        <v>5290</v>
      </c>
      <c r="S104">
        <v>2759</v>
      </c>
      <c r="T104">
        <v>5192</v>
      </c>
      <c r="U104">
        <v>4050</v>
      </c>
      <c r="V104">
        <v>5291</v>
      </c>
      <c r="W104">
        <v>3.9300000000000002E-2</v>
      </c>
      <c r="X104">
        <v>2.3999999999999998E-3</v>
      </c>
      <c r="Y104">
        <v>2.3719999999999999</v>
      </c>
      <c r="Z104">
        <v>1.095</v>
      </c>
      <c r="AA104">
        <v>1.6759999999999999</v>
      </c>
      <c r="AB104">
        <v>6.0100000000000001E-2</v>
      </c>
      <c r="AC104">
        <v>0.106</v>
      </c>
      <c r="AD104">
        <v>-2.9999999999999997E-4</v>
      </c>
      <c r="AE104">
        <v>5.5999999999999999E-3</v>
      </c>
      <c r="AF104" t="s">
        <v>309</v>
      </c>
      <c r="AG104" s="173">
        <v>5.78</v>
      </c>
      <c r="AH104">
        <v>1.27</v>
      </c>
      <c r="AI104">
        <v>0.77</v>
      </c>
      <c r="AJ104">
        <v>0.4</v>
      </c>
      <c r="AK104">
        <v>35.630000000000003</v>
      </c>
      <c r="AL104">
        <v>1.0900000000000001</v>
      </c>
      <c r="AM104">
        <v>55.86</v>
      </c>
      <c r="AN104">
        <v>37.57</v>
      </c>
      <c r="AO104" s="173" t="s">
        <v>310</v>
      </c>
      <c r="AP104">
        <v>3.99</v>
      </c>
      <c r="AQ104">
        <v>1.77</v>
      </c>
      <c r="AR104">
        <v>0.1</v>
      </c>
      <c r="AS104">
        <v>2.4</v>
      </c>
      <c r="AT104">
        <v>0.31</v>
      </c>
      <c r="AU104">
        <v>33.659999999999997</v>
      </c>
      <c r="AV104" s="173" t="s">
        <v>310</v>
      </c>
      <c r="AW104">
        <v>0.8</v>
      </c>
      <c r="AX104">
        <v>4.3600000000000003</v>
      </c>
      <c r="AY104">
        <v>0.88</v>
      </c>
      <c r="AZ104" s="173">
        <v>2.2599999999999998</v>
      </c>
      <c r="BA104">
        <v>4.54</v>
      </c>
      <c r="BB104" s="173" t="s">
        <v>310</v>
      </c>
      <c r="BC104" s="173">
        <v>7.51</v>
      </c>
      <c r="BD104" t="s">
        <v>311</v>
      </c>
      <c r="BE104">
        <v>3413.84</v>
      </c>
      <c r="BF104">
        <v>351624.3</v>
      </c>
      <c r="BG104">
        <v>89787840</v>
      </c>
      <c r="BH104">
        <v>13450200</v>
      </c>
      <c r="BI104">
        <v>60</v>
      </c>
      <c r="BJ104">
        <v>93114.96</v>
      </c>
      <c r="BK104">
        <v>2264.89</v>
      </c>
      <c r="BL104">
        <v>987.85</v>
      </c>
      <c r="BM104">
        <v>3035313</v>
      </c>
      <c r="BN104">
        <v>13139560</v>
      </c>
      <c r="BO104">
        <v>585.59</v>
      </c>
      <c r="BP104">
        <v>374056.4</v>
      </c>
      <c r="BQ104">
        <v>10414.06</v>
      </c>
      <c r="BR104">
        <v>5836798</v>
      </c>
      <c r="BS104">
        <v>41766.39</v>
      </c>
      <c r="BT104">
        <v>1115416</v>
      </c>
      <c r="BU104">
        <v>9183290</v>
      </c>
      <c r="BV104">
        <v>32.96</v>
      </c>
      <c r="BW104">
        <v>3330.42</v>
      </c>
      <c r="BX104">
        <v>105054</v>
      </c>
      <c r="BY104">
        <v>6478.2</v>
      </c>
      <c r="BZ104">
        <v>3759.06</v>
      </c>
      <c r="CA104">
        <v>45749.69</v>
      </c>
      <c r="CB104">
        <v>271817.2</v>
      </c>
      <c r="CC104">
        <v>69896.67</v>
      </c>
      <c r="CD104">
        <v>871.89</v>
      </c>
      <c r="CE104">
        <v>1796642</v>
      </c>
      <c r="CF104">
        <v>120395.1</v>
      </c>
      <c r="CG104">
        <v>635.6</v>
      </c>
      <c r="CH104">
        <v>1933594</v>
      </c>
      <c r="CI104">
        <v>1728.66</v>
      </c>
      <c r="CJ104">
        <v>305.93</v>
      </c>
    </row>
    <row r="105" spans="1:88" ht="14.25" customHeight="1">
      <c r="A105" t="s">
        <v>273</v>
      </c>
      <c r="B105" t="s">
        <v>274</v>
      </c>
      <c r="D105" s="121">
        <v>44160</v>
      </c>
      <c r="E105" s="122">
        <v>0.81874999999999998</v>
      </c>
      <c r="F105">
        <v>2406</v>
      </c>
      <c r="G105" t="s">
        <v>174</v>
      </c>
      <c r="H105" t="s">
        <v>175</v>
      </c>
      <c r="I105">
        <v>3.5799999999999998E-2</v>
      </c>
      <c r="J105">
        <v>3536</v>
      </c>
      <c r="K105">
        <v>4057</v>
      </c>
      <c r="L105">
        <v>4075</v>
      </c>
      <c r="M105">
        <v>15.54</v>
      </c>
      <c r="N105">
        <v>16.28</v>
      </c>
      <c r="O105">
        <v>11.03</v>
      </c>
      <c r="P105">
        <v>13.68</v>
      </c>
      <c r="Q105">
        <v>23.98</v>
      </c>
      <c r="R105">
        <v>5895</v>
      </c>
      <c r="S105">
        <v>3148</v>
      </c>
      <c r="T105">
        <v>6314</v>
      </c>
      <c r="U105">
        <v>4599</v>
      </c>
      <c r="V105">
        <v>6432</v>
      </c>
      <c r="W105">
        <v>0.1318</v>
      </c>
      <c r="X105">
        <v>0.1133</v>
      </c>
      <c r="Y105">
        <v>2.5880000000000001</v>
      </c>
      <c r="Z105">
        <v>19.899999999999999</v>
      </c>
      <c r="AA105">
        <v>3.41</v>
      </c>
      <c r="AB105">
        <v>2.5000000000000001E-3</v>
      </c>
      <c r="AC105">
        <v>0.71079999999999999</v>
      </c>
      <c r="AD105">
        <v>2.9999999999999997E-4</v>
      </c>
      <c r="AE105">
        <v>1.8499999999999999E-2</v>
      </c>
      <c r="AF105" t="s">
        <v>309</v>
      </c>
      <c r="AG105" s="173">
        <v>21.94</v>
      </c>
      <c r="AH105">
        <v>1.38</v>
      </c>
      <c r="AI105">
        <v>10.52</v>
      </c>
      <c r="AJ105">
        <v>10.87</v>
      </c>
      <c r="AK105">
        <v>11.12</v>
      </c>
      <c r="AL105">
        <v>11.09</v>
      </c>
      <c r="AM105">
        <v>12.6</v>
      </c>
      <c r="AN105">
        <v>4.29</v>
      </c>
      <c r="AO105">
        <v>15.12</v>
      </c>
      <c r="AP105">
        <v>3.27</v>
      </c>
      <c r="AQ105">
        <v>4.37</v>
      </c>
      <c r="AR105">
        <v>10.43</v>
      </c>
      <c r="AS105">
        <v>1</v>
      </c>
      <c r="AT105">
        <v>10.69</v>
      </c>
      <c r="AU105">
        <v>12.41</v>
      </c>
      <c r="AV105">
        <v>12.8</v>
      </c>
      <c r="AW105">
        <v>11.33</v>
      </c>
      <c r="AX105">
        <v>2.0299999999999998</v>
      </c>
      <c r="AY105">
        <v>8.27</v>
      </c>
      <c r="AZ105" s="173" t="s">
        <v>310</v>
      </c>
      <c r="BA105">
        <v>11.66</v>
      </c>
      <c r="BB105" s="173" t="s">
        <v>310</v>
      </c>
      <c r="BC105" s="173">
        <v>11.75</v>
      </c>
      <c r="BD105" t="s">
        <v>311</v>
      </c>
      <c r="BE105">
        <v>2158.0100000000002</v>
      </c>
      <c r="BF105">
        <v>381941.6</v>
      </c>
      <c r="BG105">
        <v>94909790</v>
      </c>
      <c r="BH105">
        <v>14222640</v>
      </c>
      <c r="BI105">
        <v>387.8</v>
      </c>
      <c r="BJ105">
        <v>507929.4</v>
      </c>
      <c r="BK105">
        <v>6555.15</v>
      </c>
      <c r="BL105">
        <v>1303.44</v>
      </c>
      <c r="BM105">
        <v>3125793</v>
      </c>
      <c r="BN105">
        <v>13994040</v>
      </c>
      <c r="BO105">
        <v>638.92999999999995</v>
      </c>
      <c r="BP105">
        <v>385867.8</v>
      </c>
      <c r="BQ105">
        <v>11309.17</v>
      </c>
      <c r="BR105">
        <v>6017378</v>
      </c>
      <c r="BS105">
        <v>39947.279999999999</v>
      </c>
      <c r="BT105">
        <v>1067472</v>
      </c>
      <c r="BU105">
        <v>7843663</v>
      </c>
      <c r="BV105">
        <v>92.96</v>
      </c>
      <c r="BW105">
        <v>6280.31</v>
      </c>
      <c r="BX105">
        <v>96937.84</v>
      </c>
      <c r="BY105">
        <v>100359</v>
      </c>
      <c r="BZ105">
        <v>3524.55</v>
      </c>
      <c r="CA105">
        <v>44230.77</v>
      </c>
      <c r="CB105">
        <v>231547.5</v>
      </c>
      <c r="CC105">
        <v>120057.4</v>
      </c>
      <c r="CD105">
        <v>450.01</v>
      </c>
      <c r="CE105">
        <v>1524539</v>
      </c>
      <c r="CF105">
        <v>102292.5</v>
      </c>
      <c r="CG105">
        <v>3340.53</v>
      </c>
      <c r="CH105">
        <v>1666047</v>
      </c>
      <c r="CI105">
        <v>1505.29</v>
      </c>
      <c r="CJ105">
        <v>584.1</v>
      </c>
    </row>
    <row r="106" spans="1:88" ht="14.25" customHeight="1">
      <c r="A106" t="s">
        <v>228</v>
      </c>
      <c r="B106" t="s">
        <v>229</v>
      </c>
      <c r="D106" s="121">
        <v>44160</v>
      </c>
      <c r="E106" s="122">
        <v>0.72499999999999998</v>
      </c>
      <c r="F106">
        <v>2106</v>
      </c>
      <c r="G106" t="s">
        <v>174</v>
      </c>
      <c r="H106" t="s">
        <v>175</v>
      </c>
      <c r="I106">
        <v>2.01E-2</v>
      </c>
      <c r="J106">
        <v>3274</v>
      </c>
      <c r="K106">
        <v>3396</v>
      </c>
      <c r="L106">
        <v>3408</v>
      </c>
      <c r="M106">
        <v>1.5369999999999999</v>
      </c>
      <c r="N106">
        <v>1.476</v>
      </c>
      <c r="O106">
        <v>1.9019999999999999</v>
      </c>
      <c r="P106">
        <v>7.5880000000000001</v>
      </c>
      <c r="Q106">
        <v>10.14</v>
      </c>
      <c r="R106">
        <v>5445</v>
      </c>
      <c r="S106">
        <v>2908</v>
      </c>
      <c r="T106">
        <v>5340</v>
      </c>
      <c r="U106">
        <v>4113</v>
      </c>
      <c r="V106">
        <v>5419</v>
      </c>
      <c r="W106">
        <v>-4.0000000000000001E-3</v>
      </c>
      <c r="X106">
        <v>-3.1800000000000002E-2</v>
      </c>
      <c r="Y106">
        <v>2.1840000000000002</v>
      </c>
      <c r="Z106">
        <v>0.1241</v>
      </c>
      <c r="AA106">
        <v>2.7890000000000001</v>
      </c>
      <c r="AB106">
        <v>4.2900000000000001E-2</v>
      </c>
      <c r="AC106">
        <v>0.6</v>
      </c>
      <c r="AD106">
        <v>-8.0000000000000004E-4</v>
      </c>
      <c r="AE106">
        <v>9.2999999999999992E-3</v>
      </c>
      <c r="AF106" t="s">
        <v>309</v>
      </c>
      <c r="AG106" s="173">
        <v>6.88</v>
      </c>
      <c r="AH106">
        <v>1.18</v>
      </c>
      <c r="AI106">
        <v>1</v>
      </c>
      <c r="AJ106">
        <v>1.07</v>
      </c>
      <c r="AK106">
        <v>63.44</v>
      </c>
      <c r="AL106">
        <v>2.71</v>
      </c>
      <c r="AM106">
        <v>39.31</v>
      </c>
      <c r="AN106">
        <v>16.5</v>
      </c>
      <c r="AO106">
        <v>83.53</v>
      </c>
      <c r="AP106">
        <v>3.66</v>
      </c>
      <c r="AQ106">
        <v>11.38</v>
      </c>
      <c r="AR106">
        <v>0.63</v>
      </c>
      <c r="AS106">
        <v>1.95</v>
      </c>
      <c r="AT106">
        <v>0.6</v>
      </c>
      <c r="AU106" s="173">
        <v>23.64</v>
      </c>
      <c r="AV106" s="173">
        <v>20.07</v>
      </c>
      <c r="AW106">
        <v>0.88</v>
      </c>
      <c r="AX106" s="173">
        <v>8.9</v>
      </c>
      <c r="AY106">
        <v>0.88</v>
      </c>
      <c r="AZ106" s="173">
        <v>11.58</v>
      </c>
      <c r="BA106">
        <v>1.74</v>
      </c>
      <c r="BB106" s="173" t="s">
        <v>310</v>
      </c>
      <c r="BC106" s="173">
        <v>8.24</v>
      </c>
      <c r="BD106" t="s">
        <v>311</v>
      </c>
      <c r="BE106">
        <v>1773.5</v>
      </c>
      <c r="BF106">
        <v>370000.3</v>
      </c>
      <c r="BG106">
        <v>93033940</v>
      </c>
      <c r="BH106">
        <v>13929980</v>
      </c>
      <c r="BI106">
        <v>56.67</v>
      </c>
      <c r="BJ106">
        <v>68037.789999999994</v>
      </c>
      <c r="BK106">
        <v>2445.91</v>
      </c>
      <c r="BL106">
        <v>1128.98</v>
      </c>
      <c r="BM106">
        <v>3121993</v>
      </c>
      <c r="BN106">
        <v>13472880</v>
      </c>
      <c r="BO106">
        <v>617.80999999999995</v>
      </c>
      <c r="BP106">
        <v>382180.2</v>
      </c>
      <c r="BQ106">
        <v>10584.19</v>
      </c>
      <c r="BR106">
        <v>5938402</v>
      </c>
      <c r="BS106">
        <v>41796.15</v>
      </c>
      <c r="BT106">
        <v>1111410</v>
      </c>
      <c r="BU106">
        <v>9122687</v>
      </c>
      <c r="BV106">
        <v>2.96</v>
      </c>
      <c r="BW106">
        <v>2065.73</v>
      </c>
      <c r="BX106">
        <v>96356.18</v>
      </c>
      <c r="BY106">
        <v>1403.79</v>
      </c>
      <c r="BZ106">
        <v>3698.3</v>
      </c>
      <c r="CA106">
        <v>45987.97</v>
      </c>
      <c r="CB106">
        <v>270331.90000000002</v>
      </c>
      <c r="CC106">
        <v>115291.2</v>
      </c>
      <c r="CD106">
        <v>766.7</v>
      </c>
      <c r="CE106">
        <v>1785523</v>
      </c>
      <c r="CF106">
        <v>119674.8</v>
      </c>
      <c r="CG106">
        <v>3337.19</v>
      </c>
      <c r="CH106">
        <v>1926527</v>
      </c>
      <c r="CI106">
        <v>1705.32</v>
      </c>
      <c r="CJ106">
        <v>411.86</v>
      </c>
    </row>
    <row r="107" spans="1:88" ht="14.25" customHeight="1">
      <c r="A107" t="s">
        <v>275</v>
      </c>
      <c r="B107" t="s">
        <v>276</v>
      </c>
      <c r="D107" s="121">
        <v>44160</v>
      </c>
      <c r="E107" s="122">
        <v>0.8222222222222223</v>
      </c>
      <c r="F107">
        <v>2407</v>
      </c>
      <c r="G107" t="s">
        <v>174</v>
      </c>
      <c r="H107" t="s">
        <v>175</v>
      </c>
      <c r="I107">
        <v>1.84E-2</v>
      </c>
      <c r="J107">
        <v>655.6</v>
      </c>
      <c r="K107">
        <v>686.9</v>
      </c>
      <c r="L107">
        <v>707.7</v>
      </c>
      <c r="M107">
        <v>54.85</v>
      </c>
      <c r="N107">
        <v>57.26</v>
      </c>
      <c r="O107">
        <v>45.03</v>
      </c>
      <c r="P107">
        <v>46.56</v>
      </c>
      <c r="Q107">
        <v>51.93</v>
      </c>
      <c r="R107">
        <v>9290</v>
      </c>
      <c r="S107">
        <v>5099</v>
      </c>
      <c r="T107">
        <v>9086</v>
      </c>
      <c r="U107">
        <v>7210</v>
      </c>
      <c r="V107">
        <v>9277</v>
      </c>
      <c r="W107">
        <v>7.0199999999999999E-2</v>
      </c>
      <c r="X107">
        <v>2.7799999999999998E-2</v>
      </c>
      <c r="Y107">
        <v>20.83</v>
      </c>
      <c r="Z107">
        <v>131.5</v>
      </c>
      <c r="AA107">
        <v>10.49</v>
      </c>
      <c r="AB107">
        <v>-1.9400000000000001E-2</v>
      </c>
      <c r="AC107">
        <v>1.266</v>
      </c>
      <c r="AD107">
        <v>3.2300000000000002E-2</v>
      </c>
      <c r="AE107">
        <v>3.8E-3</v>
      </c>
      <c r="AF107" t="s">
        <v>309</v>
      </c>
      <c r="AG107" s="173">
        <v>4.87</v>
      </c>
      <c r="AH107">
        <v>1.35</v>
      </c>
      <c r="AI107">
        <v>0.56999999999999995</v>
      </c>
      <c r="AJ107">
        <v>0.28000000000000003</v>
      </c>
      <c r="AK107">
        <v>2.36</v>
      </c>
      <c r="AL107">
        <v>1.07</v>
      </c>
      <c r="AM107">
        <v>12.65</v>
      </c>
      <c r="AN107">
        <v>6.64</v>
      </c>
      <c r="AO107">
        <v>17.64</v>
      </c>
      <c r="AP107">
        <v>4.24</v>
      </c>
      <c r="AQ107">
        <v>3.59</v>
      </c>
      <c r="AR107">
        <v>0.5</v>
      </c>
      <c r="AS107">
        <v>1.34</v>
      </c>
      <c r="AT107">
        <v>0.42</v>
      </c>
      <c r="AU107">
        <v>17.079999999999998</v>
      </c>
      <c r="AV107" s="173">
        <v>9.1</v>
      </c>
      <c r="AW107">
        <v>0.3</v>
      </c>
      <c r="AX107">
        <v>3.8</v>
      </c>
      <c r="AY107">
        <v>0.38</v>
      </c>
      <c r="AZ107" s="173">
        <v>5.36</v>
      </c>
      <c r="BA107">
        <v>1.59</v>
      </c>
      <c r="BB107" s="173">
        <v>8.11</v>
      </c>
      <c r="BC107" s="173">
        <v>10.119999999999999</v>
      </c>
      <c r="BD107" t="s">
        <v>311</v>
      </c>
      <c r="BE107">
        <v>1509.02</v>
      </c>
      <c r="BF107">
        <v>69053.820000000007</v>
      </c>
      <c r="BG107">
        <v>16805790</v>
      </c>
      <c r="BH107">
        <v>2584163</v>
      </c>
      <c r="BI107">
        <v>1291.21</v>
      </c>
      <c r="BJ107">
        <v>1833809</v>
      </c>
      <c r="BK107">
        <v>21740.15</v>
      </c>
      <c r="BL107">
        <v>2451.41</v>
      </c>
      <c r="BM107">
        <v>4177353</v>
      </c>
      <c r="BN107">
        <v>21409920</v>
      </c>
      <c r="BO107">
        <v>1007.85</v>
      </c>
      <c r="BP107">
        <v>580403.30000000005</v>
      </c>
      <c r="BQ107">
        <v>17277.490000000002</v>
      </c>
      <c r="BR107">
        <v>9073361</v>
      </c>
      <c r="BS107">
        <v>38938.33</v>
      </c>
      <c r="BT107">
        <v>1033454</v>
      </c>
      <c r="BU107">
        <v>8145295</v>
      </c>
      <c r="BV107">
        <v>50.74</v>
      </c>
      <c r="BW107">
        <v>3777.95</v>
      </c>
      <c r="BX107">
        <v>794614.2</v>
      </c>
      <c r="BY107">
        <v>635933.30000000005</v>
      </c>
      <c r="BZ107">
        <v>3445.64</v>
      </c>
      <c r="CA107">
        <v>42710.79</v>
      </c>
      <c r="CB107">
        <v>240422.8</v>
      </c>
      <c r="CC107">
        <v>384077.6</v>
      </c>
      <c r="CD107">
        <v>365.56</v>
      </c>
      <c r="CE107">
        <v>1602627</v>
      </c>
      <c r="CF107">
        <v>107946.1</v>
      </c>
      <c r="CG107">
        <v>6268.33</v>
      </c>
      <c r="CH107">
        <v>1753217</v>
      </c>
      <c r="CI107">
        <v>2526.58</v>
      </c>
      <c r="CJ107">
        <v>227.78</v>
      </c>
    </row>
    <row r="108" spans="1:88" ht="14.25" customHeight="1">
      <c r="A108" t="s">
        <v>230</v>
      </c>
      <c r="B108" t="s">
        <v>231</v>
      </c>
      <c r="D108" s="121">
        <v>44160</v>
      </c>
      <c r="E108" s="122">
        <v>0.7284722222222223</v>
      </c>
      <c r="F108">
        <v>2107</v>
      </c>
      <c r="G108" t="s">
        <v>174</v>
      </c>
      <c r="H108" t="s">
        <v>175</v>
      </c>
      <c r="I108">
        <v>1.1900000000000001E-2</v>
      </c>
      <c r="J108">
        <v>410.9</v>
      </c>
      <c r="K108">
        <v>424.9</v>
      </c>
      <c r="L108">
        <v>437.2</v>
      </c>
      <c r="M108">
        <v>5.6669999999999998</v>
      </c>
      <c r="N108">
        <v>5.6559999999999997</v>
      </c>
      <c r="O108">
        <v>18.309999999999999</v>
      </c>
      <c r="P108">
        <v>26.64</v>
      </c>
      <c r="Q108">
        <v>26.27</v>
      </c>
      <c r="R108">
        <v>8992</v>
      </c>
      <c r="S108">
        <v>4805</v>
      </c>
      <c r="T108">
        <v>8750</v>
      </c>
      <c r="U108">
        <v>6886</v>
      </c>
      <c r="V108">
        <v>8892</v>
      </c>
      <c r="W108">
        <v>6.3E-3</v>
      </c>
      <c r="X108">
        <v>-3.1899999999999998E-2</v>
      </c>
      <c r="Y108">
        <v>17.350000000000001</v>
      </c>
      <c r="Z108">
        <v>53.94</v>
      </c>
      <c r="AA108">
        <v>9.9369999999999994</v>
      </c>
      <c r="AB108">
        <v>4.7600000000000003E-2</v>
      </c>
      <c r="AC108">
        <v>0.46810000000000002</v>
      </c>
      <c r="AD108">
        <v>3.7000000000000002E-3</v>
      </c>
      <c r="AE108">
        <v>1.8E-3</v>
      </c>
      <c r="AF108" t="s">
        <v>309</v>
      </c>
      <c r="AG108" s="173">
        <v>19.46</v>
      </c>
      <c r="AH108">
        <v>7.0000000000000007E-2</v>
      </c>
      <c r="AI108">
        <v>0.57999999999999996</v>
      </c>
      <c r="AJ108">
        <v>0.17</v>
      </c>
      <c r="AK108">
        <v>22.13</v>
      </c>
      <c r="AL108">
        <v>1</v>
      </c>
      <c r="AM108">
        <v>9.26</v>
      </c>
      <c r="AN108">
        <v>8.27</v>
      </c>
      <c r="AO108">
        <v>27.59</v>
      </c>
      <c r="AP108">
        <v>3.64</v>
      </c>
      <c r="AQ108">
        <v>8.5500000000000007</v>
      </c>
      <c r="AR108">
        <v>0.49</v>
      </c>
      <c r="AS108">
        <v>0.86</v>
      </c>
      <c r="AT108">
        <v>0.57999999999999996</v>
      </c>
      <c r="AU108" s="173">
        <v>1.55</v>
      </c>
      <c r="AV108" s="173">
        <v>9.67</v>
      </c>
      <c r="AW108">
        <v>0.61</v>
      </c>
      <c r="AX108">
        <v>2.99</v>
      </c>
      <c r="AY108">
        <v>0.55000000000000004</v>
      </c>
      <c r="AZ108" s="173">
        <v>9.26</v>
      </c>
      <c r="BA108">
        <v>3.64</v>
      </c>
      <c r="BB108" s="173">
        <v>86.97</v>
      </c>
      <c r="BC108" s="173">
        <v>5.75</v>
      </c>
      <c r="BD108" t="s">
        <v>311</v>
      </c>
      <c r="BE108">
        <v>1364.55</v>
      </c>
      <c r="BF108">
        <v>45948.28</v>
      </c>
      <c r="BG108">
        <v>11566260</v>
      </c>
      <c r="BH108">
        <v>1777105</v>
      </c>
      <c r="BI108">
        <v>157.78</v>
      </c>
      <c r="BJ108">
        <v>215383.7</v>
      </c>
      <c r="BK108">
        <v>10551</v>
      </c>
      <c r="BL108">
        <v>1842.4</v>
      </c>
      <c r="BM108">
        <v>3697259</v>
      </c>
      <c r="BN108">
        <v>22722370</v>
      </c>
      <c r="BO108">
        <v>1007.85</v>
      </c>
      <c r="BP108">
        <v>621807.6</v>
      </c>
      <c r="BQ108">
        <v>17514.38</v>
      </c>
      <c r="BR108">
        <v>9674803</v>
      </c>
      <c r="BS108">
        <v>41328.14</v>
      </c>
      <c r="BT108">
        <v>1135355</v>
      </c>
      <c r="BU108">
        <v>9061812</v>
      </c>
      <c r="BV108">
        <v>10</v>
      </c>
      <c r="BW108">
        <v>2045.35</v>
      </c>
      <c r="BX108">
        <v>736749</v>
      </c>
      <c r="BY108">
        <v>287655.3</v>
      </c>
      <c r="BZ108">
        <v>3657.92</v>
      </c>
      <c r="CA108">
        <v>46455.79</v>
      </c>
      <c r="CB108">
        <v>265396</v>
      </c>
      <c r="CC108">
        <v>401690.1</v>
      </c>
      <c r="CD108">
        <v>781.51</v>
      </c>
      <c r="CE108">
        <v>1757671</v>
      </c>
      <c r="CF108">
        <v>118999.9</v>
      </c>
      <c r="CG108">
        <v>2573.6799999999998</v>
      </c>
      <c r="CH108">
        <v>1909945</v>
      </c>
      <c r="CI108">
        <v>1835.34</v>
      </c>
      <c r="CJ108">
        <v>192.23</v>
      </c>
    </row>
    <row r="109" spans="1:88" ht="14.25" customHeight="1">
      <c r="A109" t="s">
        <v>277</v>
      </c>
      <c r="B109" t="s">
        <v>278</v>
      </c>
      <c r="D109" s="121">
        <v>44160</v>
      </c>
      <c r="E109" s="122">
        <v>0.82638888888888884</v>
      </c>
      <c r="F109">
        <v>2408</v>
      </c>
      <c r="G109" t="s">
        <v>174</v>
      </c>
      <c r="H109" t="s">
        <v>175</v>
      </c>
      <c r="I109">
        <v>5.8000000000000003E-2</v>
      </c>
      <c r="J109">
        <v>3326</v>
      </c>
      <c r="K109">
        <v>3455</v>
      </c>
      <c r="L109">
        <v>3463</v>
      </c>
      <c r="M109">
        <v>40.71</v>
      </c>
      <c r="N109">
        <v>41.71</v>
      </c>
      <c r="O109">
        <v>43.45</v>
      </c>
      <c r="P109">
        <v>31.57</v>
      </c>
      <c r="Q109">
        <v>35.36</v>
      </c>
      <c r="R109">
        <v>5948</v>
      </c>
      <c r="S109">
        <v>3446</v>
      </c>
      <c r="T109">
        <v>5786</v>
      </c>
      <c r="U109">
        <v>4502</v>
      </c>
      <c r="V109">
        <v>5918</v>
      </c>
      <c r="W109">
        <v>0.66849999999999998</v>
      </c>
      <c r="X109">
        <v>0.6694</v>
      </c>
      <c r="Y109">
        <v>22.26</v>
      </c>
      <c r="Z109">
        <v>192.3</v>
      </c>
      <c r="AA109">
        <v>2.8029999999999999</v>
      </c>
      <c r="AB109">
        <v>-1.1900000000000001E-2</v>
      </c>
      <c r="AC109">
        <v>0.98229999999999995</v>
      </c>
      <c r="AD109">
        <v>1.78E-2</v>
      </c>
      <c r="AE109">
        <v>6.7100000000000007E-2</v>
      </c>
      <c r="AF109" t="s">
        <v>309</v>
      </c>
      <c r="AG109" s="173">
        <v>3.42</v>
      </c>
      <c r="AH109">
        <v>1.68</v>
      </c>
      <c r="AI109">
        <v>1.08</v>
      </c>
      <c r="AJ109">
        <v>0.77</v>
      </c>
      <c r="AK109">
        <v>4.78</v>
      </c>
      <c r="AL109">
        <v>0.62</v>
      </c>
      <c r="AM109">
        <v>2.09</v>
      </c>
      <c r="AN109">
        <v>3.62</v>
      </c>
      <c r="AO109">
        <v>26.35</v>
      </c>
      <c r="AP109">
        <v>1.9</v>
      </c>
      <c r="AQ109">
        <v>9.5299999999999994</v>
      </c>
      <c r="AR109">
        <v>0.52</v>
      </c>
      <c r="AS109">
        <v>4.33</v>
      </c>
      <c r="AT109">
        <v>0.68</v>
      </c>
      <c r="AU109">
        <v>8.5299999999999994</v>
      </c>
      <c r="AV109">
        <v>1.9</v>
      </c>
      <c r="AW109">
        <v>0.91</v>
      </c>
      <c r="AX109">
        <v>6.83</v>
      </c>
      <c r="AY109">
        <v>0.75</v>
      </c>
      <c r="AZ109" s="173">
        <v>34.26</v>
      </c>
      <c r="BA109">
        <v>4.88</v>
      </c>
      <c r="BB109" s="173">
        <v>14.14</v>
      </c>
      <c r="BC109">
        <v>4.84</v>
      </c>
      <c r="BD109" t="s">
        <v>311</v>
      </c>
      <c r="BE109">
        <v>3288.26</v>
      </c>
      <c r="BF109">
        <v>347250</v>
      </c>
      <c r="BG109">
        <v>86170670</v>
      </c>
      <c r="BH109">
        <v>12885860</v>
      </c>
      <c r="BI109">
        <v>954.51</v>
      </c>
      <c r="BJ109">
        <v>1365652</v>
      </c>
      <c r="BK109">
        <v>22250.3</v>
      </c>
      <c r="BL109">
        <v>1896.86</v>
      </c>
      <c r="BM109">
        <v>3695615</v>
      </c>
      <c r="BN109">
        <v>14613120</v>
      </c>
      <c r="BO109">
        <v>675.59</v>
      </c>
      <c r="BP109">
        <v>376942.6</v>
      </c>
      <c r="BQ109">
        <v>10698.77</v>
      </c>
      <c r="BR109">
        <v>5903691</v>
      </c>
      <c r="BS109">
        <v>38615.589999999997</v>
      </c>
      <c r="BT109">
        <v>1109527</v>
      </c>
      <c r="BU109">
        <v>8305242</v>
      </c>
      <c r="BV109">
        <v>434.09</v>
      </c>
      <c r="BW109">
        <v>25085.88</v>
      </c>
      <c r="BX109">
        <v>865513.4</v>
      </c>
      <c r="BY109">
        <v>997478.5</v>
      </c>
      <c r="BZ109">
        <v>3474.54</v>
      </c>
      <c r="CA109">
        <v>45289.120000000003</v>
      </c>
      <c r="CB109">
        <v>245922.2</v>
      </c>
      <c r="CC109">
        <v>105411.8</v>
      </c>
      <c r="CD109">
        <v>407.79</v>
      </c>
      <c r="CE109">
        <v>1618110</v>
      </c>
      <c r="CF109">
        <v>108474.2</v>
      </c>
      <c r="CG109">
        <v>4922.18</v>
      </c>
      <c r="CH109">
        <v>1759350</v>
      </c>
      <c r="CI109">
        <v>2107.98</v>
      </c>
      <c r="CJ109">
        <v>1918.32</v>
      </c>
    </row>
    <row r="110" spans="1:88" ht="14.25" customHeight="1">
      <c r="A110" t="s">
        <v>232</v>
      </c>
      <c r="B110" t="s">
        <v>233</v>
      </c>
      <c r="D110" s="121">
        <v>44160</v>
      </c>
      <c r="E110" s="122">
        <v>0.7319444444444444</v>
      </c>
      <c r="F110">
        <v>2108</v>
      </c>
      <c r="G110" t="s">
        <v>174</v>
      </c>
      <c r="H110" t="s">
        <v>175</v>
      </c>
      <c r="I110">
        <v>4.3999999999999997E-2</v>
      </c>
      <c r="J110">
        <v>2943</v>
      </c>
      <c r="K110">
        <v>3086</v>
      </c>
      <c r="L110">
        <v>3090</v>
      </c>
      <c r="M110">
        <v>4.1310000000000002</v>
      </c>
      <c r="N110">
        <v>3.774</v>
      </c>
      <c r="O110">
        <v>16.37</v>
      </c>
      <c r="P110">
        <v>19.23</v>
      </c>
      <c r="Q110">
        <v>24.17</v>
      </c>
      <c r="R110">
        <v>5326</v>
      </c>
      <c r="S110">
        <v>2829</v>
      </c>
      <c r="T110">
        <v>5213</v>
      </c>
      <c r="U110">
        <v>4070</v>
      </c>
      <c r="V110">
        <v>5263</v>
      </c>
      <c r="W110">
        <v>1.78E-2</v>
      </c>
      <c r="X110">
        <v>-1.12E-2</v>
      </c>
      <c r="Y110">
        <v>20.36</v>
      </c>
      <c r="Z110">
        <v>29.39</v>
      </c>
      <c r="AA110">
        <v>2.3690000000000002</v>
      </c>
      <c r="AB110">
        <v>2.7900000000000001E-2</v>
      </c>
      <c r="AC110">
        <v>0.5575</v>
      </c>
      <c r="AD110">
        <v>-1.1000000000000001E-3</v>
      </c>
      <c r="AE110">
        <v>4.4299999999999999E-2</v>
      </c>
      <c r="AF110" t="s">
        <v>309</v>
      </c>
      <c r="AG110" s="173">
        <v>1.84</v>
      </c>
      <c r="AH110">
        <v>0.43</v>
      </c>
      <c r="AI110">
        <v>0.73</v>
      </c>
      <c r="AJ110">
        <v>1.1200000000000001</v>
      </c>
      <c r="AK110">
        <v>23.11</v>
      </c>
      <c r="AL110">
        <v>1.3</v>
      </c>
      <c r="AM110">
        <v>10.039999999999999</v>
      </c>
      <c r="AN110">
        <v>12.14</v>
      </c>
      <c r="AO110">
        <v>37.770000000000003</v>
      </c>
      <c r="AP110">
        <v>2.86</v>
      </c>
      <c r="AQ110">
        <v>8.73</v>
      </c>
      <c r="AR110">
        <v>0.73</v>
      </c>
      <c r="AS110">
        <v>4.34</v>
      </c>
      <c r="AT110">
        <v>0.65</v>
      </c>
      <c r="AU110" s="173">
        <v>52.71</v>
      </c>
      <c r="AV110" s="173">
        <v>45.29</v>
      </c>
      <c r="AW110">
        <v>0.39</v>
      </c>
      <c r="AX110">
        <v>2.46</v>
      </c>
      <c r="AY110">
        <v>0.63</v>
      </c>
      <c r="AZ110" s="173">
        <v>8.06</v>
      </c>
      <c r="BA110">
        <v>2.12</v>
      </c>
      <c r="BB110" s="173">
        <v>24.2</v>
      </c>
      <c r="BC110">
        <v>3.19</v>
      </c>
      <c r="BD110" t="s">
        <v>311</v>
      </c>
      <c r="BE110">
        <v>2937.05</v>
      </c>
      <c r="BF110">
        <v>334650</v>
      </c>
      <c r="BG110">
        <v>84723020</v>
      </c>
      <c r="BH110">
        <v>12656640</v>
      </c>
      <c r="BI110">
        <v>122.23</v>
      </c>
      <c r="BJ110">
        <v>150155.29999999999</v>
      </c>
      <c r="BK110">
        <v>9598.09</v>
      </c>
      <c r="BL110">
        <v>1587.92</v>
      </c>
      <c r="BM110">
        <v>3651306</v>
      </c>
      <c r="BN110">
        <v>13455560</v>
      </c>
      <c r="BO110">
        <v>604.48</v>
      </c>
      <c r="BP110">
        <v>373819.2</v>
      </c>
      <c r="BQ110">
        <v>10536.37</v>
      </c>
      <c r="BR110">
        <v>5779066</v>
      </c>
      <c r="BS110">
        <v>42046.89</v>
      </c>
      <c r="BT110">
        <v>1136392</v>
      </c>
      <c r="BU110">
        <v>9141574</v>
      </c>
      <c r="BV110">
        <v>18.149999999999999</v>
      </c>
      <c r="BW110">
        <v>2818.83</v>
      </c>
      <c r="BX110">
        <v>871554.9</v>
      </c>
      <c r="BY110">
        <v>157398.20000000001</v>
      </c>
      <c r="BZ110">
        <v>3714.23</v>
      </c>
      <c r="CA110">
        <v>47163.57</v>
      </c>
      <c r="CB110">
        <v>271578.8</v>
      </c>
      <c r="CC110">
        <v>98469.84</v>
      </c>
      <c r="CD110">
        <v>681.14</v>
      </c>
      <c r="CE110">
        <v>1787131</v>
      </c>
      <c r="CF110">
        <v>119761.1</v>
      </c>
      <c r="CG110">
        <v>3107.14</v>
      </c>
      <c r="CH110">
        <v>1923118</v>
      </c>
      <c r="CI110">
        <v>1693.47</v>
      </c>
      <c r="CJ110">
        <v>1433.06</v>
      </c>
    </row>
    <row r="111" spans="1:88" ht="14.25" customHeight="1">
      <c r="A111" t="s">
        <v>279</v>
      </c>
      <c r="B111" t="s">
        <v>280</v>
      </c>
      <c r="D111" s="121">
        <v>44160</v>
      </c>
      <c r="E111" s="122">
        <v>0.82986111111111116</v>
      </c>
      <c r="F111">
        <v>2409</v>
      </c>
      <c r="G111" t="s">
        <v>174</v>
      </c>
      <c r="H111" t="s">
        <v>175</v>
      </c>
      <c r="I111">
        <v>5.3400000000000003E-2</v>
      </c>
      <c r="J111">
        <v>3231</v>
      </c>
      <c r="K111">
        <v>3382</v>
      </c>
      <c r="L111">
        <v>3399</v>
      </c>
      <c r="M111">
        <v>41.98</v>
      </c>
      <c r="N111">
        <v>44.76</v>
      </c>
      <c r="O111">
        <v>44.39</v>
      </c>
      <c r="P111">
        <v>31.62</v>
      </c>
      <c r="Q111">
        <v>36.15</v>
      </c>
      <c r="R111">
        <v>6007</v>
      </c>
      <c r="S111">
        <v>3161</v>
      </c>
      <c r="T111">
        <v>5800</v>
      </c>
      <c r="U111">
        <v>4535</v>
      </c>
      <c r="V111">
        <v>5906</v>
      </c>
      <c r="W111">
        <v>0.71579999999999999</v>
      </c>
      <c r="X111">
        <v>0.66500000000000004</v>
      </c>
      <c r="Y111">
        <v>26.57</v>
      </c>
      <c r="Z111">
        <v>267</v>
      </c>
      <c r="AA111">
        <v>3.0739999999999998</v>
      </c>
      <c r="AB111">
        <v>-1.5100000000000001E-2</v>
      </c>
      <c r="AC111">
        <v>1.238</v>
      </c>
      <c r="AD111">
        <v>1.21E-2</v>
      </c>
      <c r="AE111">
        <v>7.7200000000000005E-2</v>
      </c>
      <c r="AF111" t="s">
        <v>309</v>
      </c>
      <c r="AG111" s="173">
        <v>5.16</v>
      </c>
      <c r="AH111">
        <v>1.02</v>
      </c>
      <c r="AI111">
        <v>0.56999999999999995</v>
      </c>
      <c r="AJ111">
        <v>0.37</v>
      </c>
      <c r="AK111">
        <v>5.08</v>
      </c>
      <c r="AL111">
        <v>0.65</v>
      </c>
      <c r="AM111">
        <v>4.71</v>
      </c>
      <c r="AN111">
        <v>6.45</v>
      </c>
      <c r="AO111">
        <v>25.31</v>
      </c>
      <c r="AP111">
        <v>2.02</v>
      </c>
      <c r="AQ111">
        <v>10.45</v>
      </c>
      <c r="AR111">
        <v>0.39</v>
      </c>
      <c r="AS111">
        <v>1.23</v>
      </c>
      <c r="AT111">
        <v>1.03</v>
      </c>
      <c r="AU111">
        <v>6.91</v>
      </c>
      <c r="AV111">
        <v>0.76</v>
      </c>
      <c r="AW111">
        <v>0.81</v>
      </c>
      <c r="AX111">
        <v>1.4</v>
      </c>
      <c r="AY111">
        <v>0.69</v>
      </c>
      <c r="AZ111" s="173">
        <v>15.89</v>
      </c>
      <c r="BA111">
        <v>3.92</v>
      </c>
      <c r="BB111" s="173">
        <v>11.86</v>
      </c>
      <c r="BC111">
        <v>0.66</v>
      </c>
      <c r="BD111" t="s">
        <v>311</v>
      </c>
      <c r="BE111">
        <v>3077.1</v>
      </c>
      <c r="BF111">
        <v>343279.5</v>
      </c>
      <c r="BG111">
        <v>84220470</v>
      </c>
      <c r="BH111">
        <v>12629450</v>
      </c>
      <c r="BI111">
        <v>1001.18</v>
      </c>
      <c r="BJ111">
        <v>1462550</v>
      </c>
      <c r="BK111">
        <v>22925.85</v>
      </c>
      <c r="BL111">
        <v>1932.42</v>
      </c>
      <c r="BM111">
        <v>3717586</v>
      </c>
      <c r="BN111">
        <v>14929120</v>
      </c>
      <c r="BO111">
        <v>631.15</v>
      </c>
      <c r="BP111">
        <v>377284.5</v>
      </c>
      <c r="BQ111">
        <v>10971.17</v>
      </c>
      <c r="BR111">
        <v>5882319</v>
      </c>
      <c r="BS111">
        <v>39295.199999999997</v>
      </c>
      <c r="BT111">
        <v>1119588</v>
      </c>
      <c r="BU111">
        <v>8292473</v>
      </c>
      <c r="BV111">
        <v>472.98</v>
      </c>
      <c r="BW111">
        <v>24902.98</v>
      </c>
      <c r="BX111">
        <v>1030988</v>
      </c>
      <c r="BY111">
        <v>1404294</v>
      </c>
      <c r="BZ111">
        <v>3503.8</v>
      </c>
      <c r="CA111">
        <v>46588.63</v>
      </c>
      <c r="CB111">
        <v>244573.2</v>
      </c>
      <c r="CC111">
        <v>114893.6</v>
      </c>
      <c r="CD111">
        <v>395.57</v>
      </c>
      <c r="CE111">
        <v>1635715</v>
      </c>
      <c r="CF111">
        <v>109045.4</v>
      </c>
      <c r="CG111">
        <v>6258.32</v>
      </c>
      <c r="CH111">
        <v>1792288</v>
      </c>
      <c r="CI111">
        <v>1976.1</v>
      </c>
      <c r="CJ111">
        <v>2229.11</v>
      </c>
    </row>
    <row r="112" spans="1:88" ht="14.25" customHeight="1">
      <c r="A112" t="s">
        <v>234</v>
      </c>
      <c r="B112" t="s">
        <v>235</v>
      </c>
      <c r="D112" s="121">
        <v>44160</v>
      </c>
      <c r="E112" s="122">
        <v>0.73611111111111116</v>
      </c>
      <c r="F112">
        <v>2109</v>
      </c>
      <c r="G112" t="s">
        <v>174</v>
      </c>
      <c r="H112" t="s">
        <v>175</v>
      </c>
      <c r="I112">
        <v>0.13900000000000001</v>
      </c>
      <c r="J112">
        <v>8342</v>
      </c>
      <c r="K112">
        <v>8780</v>
      </c>
      <c r="L112">
        <v>8755</v>
      </c>
      <c r="M112">
        <v>35.76</v>
      </c>
      <c r="N112">
        <v>37.6</v>
      </c>
      <c r="O112">
        <v>57.9</v>
      </c>
      <c r="P112">
        <v>69.06</v>
      </c>
      <c r="Q112">
        <v>68.069999999999993</v>
      </c>
      <c r="R112">
        <v>15250</v>
      </c>
      <c r="S112">
        <v>7939</v>
      </c>
      <c r="T112">
        <v>14790</v>
      </c>
      <c r="U112">
        <v>11540</v>
      </c>
      <c r="V112">
        <v>14930</v>
      </c>
      <c r="W112">
        <v>0.1167</v>
      </c>
      <c r="X112">
        <v>6.9900000000000004E-2</v>
      </c>
      <c r="Y112">
        <v>71.69</v>
      </c>
      <c r="Z112">
        <v>516.70000000000005</v>
      </c>
      <c r="AA112">
        <v>7.6790000000000003</v>
      </c>
      <c r="AB112">
        <v>2.9499999999999998E-2</v>
      </c>
      <c r="AC112">
        <v>2.4060000000000001</v>
      </c>
      <c r="AD112">
        <v>8.0000000000000002E-3</v>
      </c>
      <c r="AE112">
        <v>0.1782</v>
      </c>
      <c r="AF112" t="s">
        <v>309</v>
      </c>
      <c r="AG112" s="173">
        <v>2.23</v>
      </c>
      <c r="AH112">
        <v>1.66</v>
      </c>
      <c r="AI112">
        <v>1.33</v>
      </c>
      <c r="AJ112">
        <v>1.2</v>
      </c>
      <c r="AK112">
        <v>11.98</v>
      </c>
      <c r="AL112">
        <v>1.79</v>
      </c>
      <c r="AM112">
        <v>3.93</v>
      </c>
      <c r="AN112">
        <v>4.76</v>
      </c>
      <c r="AO112">
        <v>9.39</v>
      </c>
      <c r="AP112">
        <v>2.23</v>
      </c>
      <c r="AQ112">
        <v>5.48</v>
      </c>
      <c r="AR112">
        <v>0.95</v>
      </c>
      <c r="AS112">
        <v>0.87</v>
      </c>
      <c r="AT112">
        <v>0.7</v>
      </c>
      <c r="AU112">
        <v>3.59</v>
      </c>
      <c r="AV112">
        <v>6.35</v>
      </c>
      <c r="AW112">
        <v>0.51</v>
      </c>
      <c r="AX112">
        <v>1.77</v>
      </c>
      <c r="AY112">
        <v>0.61</v>
      </c>
      <c r="AZ112" s="173">
        <v>4.05</v>
      </c>
      <c r="BA112">
        <v>0.76</v>
      </c>
      <c r="BB112" s="173">
        <v>12.96</v>
      </c>
      <c r="BC112">
        <v>0.8</v>
      </c>
      <c r="BD112" t="s">
        <v>311</v>
      </c>
      <c r="BE112">
        <v>7855.66</v>
      </c>
      <c r="BF112">
        <v>961180.9</v>
      </c>
      <c r="BG112">
        <v>250652400</v>
      </c>
      <c r="BH112">
        <v>37293470</v>
      </c>
      <c r="BI112">
        <v>927.84</v>
      </c>
      <c r="BJ112">
        <v>1410956</v>
      </c>
      <c r="BK112">
        <v>31519.78</v>
      </c>
      <c r="BL112">
        <v>3567.24</v>
      </c>
      <c r="BM112">
        <v>5497736</v>
      </c>
      <c r="BN112">
        <v>40594020</v>
      </c>
      <c r="BO112">
        <v>1716.83</v>
      </c>
      <c r="BP112">
        <v>1102151</v>
      </c>
      <c r="BQ112">
        <v>30256.71</v>
      </c>
      <c r="BR112">
        <v>17039480</v>
      </c>
      <c r="BS112">
        <v>42615.91</v>
      </c>
      <c r="BT112">
        <v>1198894</v>
      </c>
      <c r="BU112">
        <v>9506651</v>
      </c>
      <c r="BV112">
        <v>88.52</v>
      </c>
      <c r="BW112">
        <v>6003.52</v>
      </c>
      <c r="BX112">
        <v>3182622</v>
      </c>
      <c r="BY112">
        <v>2908539</v>
      </c>
      <c r="BZ112">
        <v>3640.51</v>
      </c>
      <c r="CA112">
        <v>48083.43</v>
      </c>
      <c r="CB112">
        <v>275883.90000000002</v>
      </c>
      <c r="CC112">
        <v>322833</v>
      </c>
      <c r="CD112">
        <v>691.88</v>
      </c>
      <c r="CE112">
        <v>1791595</v>
      </c>
      <c r="CF112">
        <v>119265.60000000001</v>
      </c>
      <c r="CG112">
        <v>13272.45</v>
      </c>
      <c r="CH112">
        <v>1925940</v>
      </c>
      <c r="CI112">
        <v>1990.92</v>
      </c>
      <c r="CJ112">
        <v>5345.65</v>
      </c>
    </row>
    <row r="113" spans="1:88" ht="14.25" customHeight="1">
      <c r="A113" t="s">
        <v>281</v>
      </c>
      <c r="B113" t="s">
        <v>282</v>
      </c>
      <c r="D113" s="121">
        <v>44160</v>
      </c>
      <c r="E113" s="122">
        <v>0.8340277777777777</v>
      </c>
      <c r="F113">
        <v>2410</v>
      </c>
      <c r="G113" t="s">
        <v>174</v>
      </c>
      <c r="H113" t="s">
        <v>175</v>
      </c>
      <c r="I113">
        <v>9.9699999999999997E-2</v>
      </c>
      <c r="J113">
        <v>3318</v>
      </c>
      <c r="K113">
        <v>3462</v>
      </c>
      <c r="L113">
        <v>3475</v>
      </c>
      <c r="M113">
        <v>9.875</v>
      </c>
      <c r="N113">
        <v>10.050000000000001</v>
      </c>
      <c r="O113">
        <v>7.8</v>
      </c>
      <c r="P113">
        <v>6.5140000000000002</v>
      </c>
      <c r="Q113">
        <v>10.29</v>
      </c>
      <c r="R113">
        <v>5861</v>
      </c>
      <c r="S113">
        <v>3229</v>
      </c>
      <c r="T113">
        <v>5762</v>
      </c>
      <c r="U113">
        <v>4468</v>
      </c>
      <c r="V113">
        <v>5880</v>
      </c>
      <c r="W113">
        <v>0.47239999999999999</v>
      </c>
      <c r="X113">
        <v>0.43630000000000002</v>
      </c>
      <c r="Y113">
        <v>42.39</v>
      </c>
      <c r="Z113">
        <v>197.2</v>
      </c>
      <c r="AA113">
        <v>0.96099999999999997</v>
      </c>
      <c r="AB113">
        <v>-2.01E-2</v>
      </c>
      <c r="AC113">
        <v>2.88</v>
      </c>
      <c r="AD113">
        <v>-2.0999999999999999E-3</v>
      </c>
      <c r="AE113">
        <v>4.4999999999999997E-3</v>
      </c>
      <c r="AF113" t="s">
        <v>309</v>
      </c>
      <c r="AG113" s="173">
        <v>3.38</v>
      </c>
      <c r="AH113">
        <v>0.36</v>
      </c>
      <c r="AI113">
        <v>1.08</v>
      </c>
      <c r="AJ113">
        <v>1.05</v>
      </c>
      <c r="AK113">
        <v>12.36</v>
      </c>
      <c r="AL113">
        <v>0.66</v>
      </c>
      <c r="AM113">
        <v>10.26</v>
      </c>
      <c r="AN113">
        <v>14.04</v>
      </c>
      <c r="AO113">
        <v>79.84</v>
      </c>
      <c r="AP113">
        <v>3.49</v>
      </c>
      <c r="AQ113">
        <v>16.440000000000001</v>
      </c>
      <c r="AR113">
        <v>1.1399999999999999</v>
      </c>
      <c r="AS113">
        <v>1.04</v>
      </c>
      <c r="AT113">
        <v>0.37</v>
      </c>
      <c r="AU113">
        <v>3.58</v>
      </c>
      <c r="AV113">
        <v>0.94</v>
      </c>
      <c r="AW113">
        <v>0.93</v>
      </c>
      <c r="AX113">
        <v>2.35</v>
      </c>
      <c r="AY113">
        <v>1.17</v>
      </c>
      <c r="AZ113" s="173">
        <v>28.76</v>
      </c>
      <c r="BA113">
        <v>2.36</v>
      </c>
      <c r="BB113" s="173">
        <v>62.33</v>
      </c>
      <c r="BC113" s="173">
        <v>20.83</v>
      </c>
      <c r="BD113" t="s">
        <v>311</v>
      </c>
      <c r="BE113">
        <v>5094.38</v>
      </c>
      <c r="BF113">
        <v>344776.8</v>
      </c>
      <c r="BG113">
        <v>85835610</v>
      </c>
      <c r="BH113">
        <v>12855830</v>
      </c>
      <c r="BI113">
        <v>243.34</v>
      </c>
      <c r="BJ113">
        <v>337768.2</v>
      </c>
      <c r="BK113">
        <v>5188.8999999999996</v>
      </c>
      <c r="BL113">
        <v>1000.07</v>
      </c>
      <c r="BM113">
        <v>2831864</v>
      </c>
      <c r="BN113">
        <v>14302380</v>
      </c>
      <c r="BO113">
        <v>630.04</v>
      </c>
      <c r="BP113">
        <v>373183.9</v>
      </c>
      <c r="BQ113">
        <v>10570.87</v>
      </c>
      <c r="BR113">
        <v>5832006</v>
      </c>
      <c r="BS113">
        <v>38430.99</v>
      </c>
      <c r="BT113">
        <v>1097918</v>
      </c>
      <c r="BU113">
        <v>8256848</v>
      </c>
      <c r="BV113">
        <v>307.04000000000002</v>
      </c>
      <c r="BW113">
        <v>17269.669999999998</v>
      </c>
      <c r="BX113">
        <v>1635758</v>
      </c>
      <c r="BY113">
        <v>1016488</v>
      </c>
      <c r="BZ113">
        <v>3435.26</v>
      </c>
      <c r="CA113">
        <v>45171.18</v>
      </c>
      <c r="CB113">
        <v>243075.1</v>
      </c>
      <c r="CC113">
        <v>36090.160000000003</v>
      </c>
      <c r="CD113">
        <v>365.56</v>
      </c>
      <c r="CE113">
        <v>1619120</v>
      </c>
      <c r="CF113">
        <v>108367.1</v>
      </c>
      <c r="CG113">
        <v>14346.89</v>
      </c>
      <c r="CH113">
        <v>1773873</v>
      </c>
      <c r="CI113">
        <v>1531.96</v>
      </c>
      <c r="CJ113">
        <v>251.49</v>
      </c>
    </row>
    <row r="114" spans="1:88" ht="14.25" customHeight="1">
      <c r="A114" t="s">
        <v>240</v>
      </c>
      <c r="B114" t="s">
        <v>241</v>
      </c>
      <c r="D114" s="121">
        <v>44160</v>
      </c>
      <c r="E114" s="122">
        <v>0.75138888888888899</v>
      </c>
      <c r="F114">
        <v>2110</v>
      </c>
      <c r="G114" t="s">
        <v>174</v>
      </c>
      <c r="H114" t="s">
        <v>175</v>
      </c>
      <c r="I114">
        <v>9.9900000000000003E-2</v>
      </c>
      <c r="J114">
        <v>2949</v>
      </c>
      <c r="K114">
        <v>3077</v>
      </c>
      <c r="L114">
        <v>3091</v>
      </c>
      <c r="M114">
        <v>1.105</v>
      </c>
      <c r="N114">
        <v>1.149</v>
      </c>
      <c r="O114">
        <v>19.260000000000002</v>
      </c>
      <c r="P114">
        <v>5.1070000000000002</v>
      </c>
      <c r="Q114">
        <v>10.49</v>
      </c>
      <c r="R114">
        <v>5196</v>
      </c>
      <c r="S114">
        <v>2916</v>
      </c>
      <c r="T114">
        <v>5097</v>
      </c>
      <c r="U114">
        <v>3967</v>
      </c>
      <c r="V114">
        <v>5200</v>
      </c>
      <c r="W114">
        <v>9.5999999999999992E-3</v>
      </c>
      <c r="X114">
        <v>-3.2599999999999997E-2</v>
      </c>
      <c r="Y114">
        <v>36.06</v>
      </c>
      <c r="Z114">
        <v>46.37</v>
      </c>
      <c r="AA114">
        <v>0.76039999999999996</v>
      </c>
      <c r="AB114">
        <v>9.2700000000000005E-2</v>
      </c>
      <c r="AC114">
        <v>2.5720000000000001</v>
      </c>
      <c r="AD114">
        <v>-1.9E-3</v>
      </c>
      <c r="AE114">
        <v>3.5000000000000001E-3</v>
      </c>
      <c r="AF114" t="s">
        <v>309</v>
      </c>
      <c r="AG114" s="173">
        <v>4.78</v>
      </c>
      <c r="AH114">
        <v>1.42</v>
      </c>
      <c r="AI114">
        <v>0.97</v>
      </c>
      <c r="AJ114">
        <v>0.88</v>
      </c>
      <c r="AK114">
        <v>52.66</v>
      </c>
      <c r="AL114">
        <v>2.82</v>
      </c>
      <c r="AM114">
        <v>8.91</v>
      </c>
      <c r="AN114">
        <v>18.850000000000001</v>
      </c>
      <c r="AO114">
        <v>79.08</v>
      </c>
      <c r="AP114">
        <v>4.28</v>
      </c>
      <c r="AQ114">
        <v>8.31</v>
      </c>
      <c r="AR114">
        <v>0.55000000000000004</v>
      </c>
      <c r="AS114">
        <v>1.62</v>
      </c>
      <c r="AT114">
        <v>0.54</v>
      </c>
      <c r="AU114" s="173">
        <v>49.23</v>
      </c>
      <c r="AV114" s="173">
        <v>12.34</v>
      </c>
      <c r="AW114">
        <v>0.35</v>
      </c>
      <c r="AX114">
        <v>1.53</v>
      </c>
      <c r="AY114">
        <v>0.68</v>
      </c>
      <c r="AZ114" s="173">
        <v>6.25</v>
      </c>
      <c r="BA114">
        <v>0.94</v>
      </c>
      <c r="BB114" s="173">
        <v>83.36</v>
      </c>
      <c r="BC114" s="173">
        <v>14.64</v>
      </c>
      <c r="BD114" t="s">
        <v>311</v>
      </c>
      <c r="BE114">
        <v>5703.5</v>
      </c>
      <c r="BF114">
        <v>338520.5</v>
      </c>
      <c r="BG114">
        <v>85277630</v>
      </c>
      <c r="BH114">
        <v>12780990</v>
      </c>
      <c r="BI114">
        <v>46.67</v>
      </c>
      <c r="BJ114">
        <v>57046.14</v>
      </c>
      <c r="BK114">
        <v>11039.24</v>
      </c>
      <c r="BL114">
        <v>1050.08</v>
      </c>
      <c r="BM114">
        <v>3171352</v>
      </c>
      <c r="BN114">
        <v>13177580</v>
      </c>
      <c r="BO114">
        <v>628.91999999999996</v>
      </c>
      <c r="BP114">
        <v>368944.4</v>
      </c>
      <c r="BQ114">
        <v>10372.959999999999</v>
      </c>
      <c r="BR114">
        <v>5764495</v>
      </c>
      <c r="BS114">
        <v>42461.75</v>
      </c>
      <c r="BT114">
        <v>1139243</v>
      </c>
      <c r="BU114">
        <v>9227370</v>
      </c>
      <c r="BV114">
        <v>12.59</v>
      </c>
      <c r="BW114">
        <v>2056.84</v>
      </c>
      <c r="BX114">
        <v>1555640</v>
      </c>
      <c r="BY114">
        <v>248668.79999999999</v>
      </c>
      <c r="BZ114">
        <v>3694.59</v>
      </c>
      <c r="CA114">
        <v>46851.43</v>
      </c>
      <c r="CB114">
        <v>271164.09999999998</v>
      </c>
      <c r="CC114">
        <v>31983.68</v>
      </c>
      <c r="CD114">
        <v>1041.9000000000001</v>
      </c>
      <c r="CE114">
        <v>1763709</v>
      </c>
      <c r="CF114">
        <v>119306.4</v>
      </c>
      <c r="CG114">
        <v>13967.58</v>
      </c>
      <c r="CH114">
        <v>1898381</v>
      </c>
      <c r="CI114">
        <v>1644.57</v>
      </c>
      <c r="CJ114">
        <v>239.26</v>
      </c>
    </row>
    <row r="115" spans="1:88" ht="14.25" customHeight="1">
      <c r="H115" s="169" t="s">
        <v>605</v>
      </c>
      <c r="I115" s="169">
        <f t="shared" ref="I115:AE115" si="78">MEDIAN(I75:I114)</f>
        <v>5.5349999999999996E-2</v>
      </c>
      <c r="J115" s="169">
        <f t="shared" si="78"/>
        <v>2785</v>
      </c>
      <c r="K115" s="169">
        <f t="shared" si="78"/>
        <v>3021.5</v>
      </c>
      <c r="L115" s="169">
        <f t="shared" si="78"/>
        <v>3025</v>
      </c>
      <c r="M115" s="169">
        <f t="shared" si="78"/>
        <v>38.234999999999999</v>
      </c>
      <c r="N115" s="169">
        <f t="shared" si="78"/>
        <v>39.655000000000001</v>
      </c>
      <c r="O115" s="169">
        <f t="shared" si="78"/>
        <v>43.92</v>
      </c>
      <c r="P115" s="169">
        <f t="shared" si="78"/>
        <v>31.594999999999999</v>
      </c>
      <c r="Q115" s="169">
        <f t="shared" si="78"/>
        <v>35.82</v>
      </c>
      <c r="R115" s="169">
        <f t="shared" si="78"/>
        <v>5815</v>
      </c>
      <c r="S115" s="169">
        <f t="shared" si="78"/>
        <v>3125.5</v>
      </c>
      <c r="T115" s="169">
        <f t="shared" si="78"/>
        <v>5598</v>
      </c>
      <c r="U115" s="169">
        <f t="shared" si="78"/>
        <v>4374.5</v>
      </c>
      <c r="V115" s="169">
        <f t="shared" si="78"/>
        <v>5729.5</v>
      </c>
      <c r="W115" s="169">
        <f t="shared" si="78"/>
        <v>7.3200000000000001E-2</v>
      </c>
      <c r="X115" s="169">
        <f t="shared" si="78"/>
        <v>4.3950000000000003E-2</v>
      </c>
      <c r="Y115" s="169">
        <f t="shared" si="78"/>
        <v>26.07</v>
      </c>
      <c r="Z115" s="169">
        <f t="shared" si="78"/>
        <v>115.8</v>
      </c>
      <c r="AA115" s="169">
        <f t="shared" si="78"/>
        <v>2.9384999999999999</v>
      </c>
      <c r="AB115" s="169">
        <f t="shared" si="78"/>
        <v>2.3199999999999998E-2</v>
      </c>
      <c r="AC115" s="169">
        <f t="shared" si="78"/>
        <v>0.91879999999999995</v>
      </c>
      <c r="AD115" s="169">
        <f t="shared" si="78"/>
        <v>8.2500000000000004E-3</v>
      </c>
      <c r="AE115" s="169">
        <f t="shared" si="78"/>
        <v>9.5499999999999995E-3</v>
      </c>
    </row>
    <row r="116" spans="1:88" ht="14.25" customHeight="1">
      <c r="H116" s="169" t="s">
        <v>606</v>
      </c>
      <c r="I116" s="169">
        <f t="shared" ref="I116:AE116" si="79">MAX(I75:I114)</f>
        <v>1.6439999999999999</v>
      </c>
      <c r="J116" s="169">
        <f t="shared" si="79"/>
        <v>8342</v>
      </c>
      <c r="K116" s="169">
        <f t="shared" si="79"/>
        <v>8780</v>
      </c>
      <c r="L116" s="169">
        <f t="shared" si="79"/>
        <v>8755</v>
      </c>
      <c r="M116" s="169">
        <f t="shared" si="79"/>
        <v>883.9</v>
      </c>
      <c r="N116" s="169">
        <f t="shared" si="79"/>
        <v>905.3</v>
      </c>
      <c r="O116" s="169">
        <f t="shared" si="79"/>
        <v>710.8</v>
      </c>
      <c r="P116" s="169">
        <f t="shared" si="79"/>
        <v>333.3</v>
      </c>
      <c r="Q116" s="169">
        <f t="shared" si="79"/>
        <v>367.4</v>
      </c>
      <c r="R116" s="169">
        <f t="shared" si="79"/>
        <v>15250</v>
      </c>
      <c r="S116" s="169">
        <f t="shared" si="79"/>
        <v>7939</v>
      </c>
      <c r="T116" s="169">
        <f t="shared" si="79"/>
        <v>14790</v>
      </c>
      <c r="U116" s="169">
        <f t="shared" si="79"/>
        <v>11540</v>
      </c>
      <c r="V116" s="169">
        <f t="shared" si="79"/>
        <v>14930</v>
      </c>
      <c r="W116" s="169">
        <f t="shared" si="79"/>
        <v>1.087</v>
      </c>
      <c r="X116" s="169">
        <f t="shared" si="79"/>
        <v>1.016</v>
      </c>
      <c r="Y116" s="169">
        <f t="shared" si="79"/>
        <v>201.7</v>
      </c>
      <c r="Z116" s="169">
        <f t="shared" si="79"/>
        <v>1580</v>
      </c>
      <c r="AA116" s="169">
        <f t="shared" si="79"/>
        <v>32.32</v>
      </c>
      <c r="AB116" s="169">
        <f t="shared" si="79"/>
        <v>0.26379999999999998</v>
      </c>
      <c r="AC116" s="169">
        <f t="shared" si="79"/>
        <v>5.09</v>
      </c>
      <c r="AD116" s="169">
        <f t="shared" si="79"/>
        <v>0.62</v>
      </c>
      <c r="AE116" s="169">
        <f t="shared" si="79"/>
        <v>0.1782</v>
      </c>
    </row>
    <row r="117" spans="1:88" ht="14.25" customHeight="1">
      <c r="H117" s="169" t="s">
        <v>607</v>
      </c>
      <c r="I117" s="169">
        <f t="shared" ref="I117:AE117" si="80">MIN(I75:I114)</f>
        <v>3.0999999999999999E-3</v>
      </c>
      <c r="J117" s="169">
        <f t="shared" si="80"/>
        <v>5.0579999999999998</v>
      </c>
      <c r="K117" s="169">
        <f t="shared" si="80"/>
        <v>7.726</v>
      </c>
      <c r="L117" s="169">
        <f t="shared" si="80"/>
        <v>8.7769999999999992</v>
      </c>
      <c r="M117" s="169">
        <f t="shared" si="80"/>
        <v>1.018</v>
      </c>
      <c r="N117" s="169">
        <f t="shared" si="80"/>
        <v>0.56520000000000004</v>
      </c>
      <c r="O117" s="169">
        <f t="shared" si="80"/>
        <v>9.0800000000000006E-2</v>
      </c>
      <c r="P117" s="169">
        <f t="shared" si="80"/>
        <v>0.59360000000000002</v>
      </c>
      <c r="Q117" s="169">
        <f t="shared" si="80"/>
        <v>6.1369999999999996</v>
      </c>
      <c r="R117" s="169">
        <f t="shared" si="80"/>
        <v>294.7</v>
      </c>
      <c r="S117" s="169">
        <f t="shared" si="80"/>
        <v>64.349999999999994</v>
      </c>
      <c r="T117" s="169">
        <f t="shared" si="80"/>
        <v>321.60000000000002</v>
      </c>
      <c r="U117" s="169">
        <f t="shared" si="80"/>
        <v>174.3</v>
      </c>
      <c r="V117" s="169">
        <f t="shared" si="80"/>
        <v>357.6</v>
      </c>
      <c r="W117" s="169">
        <f t="shared" si="80"/>
        <v>-6.1000000000000004E-3</v>
      </c>
      <c r="X117" s="169">
        <f t="shared" si="80"/>
        <v>-4.8500000000000001E-2</v>
      </c>
      <c r="Y117" s="169">
        <f t="shared" si="80"/>
        <v>9.6100000000000005E-2</v>
      </c>
      <c r="Z117" s="169">
        <f t="shared" si="80"/>
        <v>7.1999999999999995E-2</v>
      </c>
      <c r="AA117" s="169">
        <f t="shared" si="80"/>
        <v>0.18029999999999999</v>
      </c>
      <c r="AB117" s="169">
        <f t="shared" si="80"/>
        <v>-3.5900000000000001E-2</v>
      </c>
      <c r="AC117" s="169">
        <f t="shared" si="80"/>
        <v>7.5399999999999995E-2</v>
      </c>
      <c r="AD117" s="169">
        <f t="shared" si="80"/>
        <v>-3.0000000000000001E-3</v>
      </c>
      <c r="AE117" s="169">
        <f t="shared" si="80"/>
        <v>-5.9999999999999995E-4</v>
      </c>
    </row>
    <row r="118" spans="1:88" ht="14.25" customHeight="1"/>
    <row r="119" spans="1:88" ht="14.25" customHeight="1"/>
    <row r="120" spans="1:88" ht="14.25" customHeight="1">
      <c r="A120" s="2" t="s">
        <v>608</v>
      </c>
    </row>
    <row r="121" spans="1:88" ht="14.25" customHeight="1">
      <c r="A121" t="s">
        <v>166</v>
      </c>
      <c r="B121" t="s">
        <v>167</v>
      </c>
      <c r="C121" t="s">
        <v>168</v>
      </c>
      <c r="D121" t="s">
        <v>169</v>
      </c>
      <c r="E121" t="s">
        <v>170</v>
      </c>
      <c r="F121" t="s">
        <v>171</v>
      </c>
      <c r="G121" t="s">
        <v>609</v>
      </c>
      <c r="H121" t="s">
        <v>173</v>
      </c>
      <c r="I121" s="175" t="s">
        <v>312</v>
      </c>
      <c r="J121" t="s">
        <v>313</v>
      </c>
      <c r="K121" t="s">
        <v>314</v>
      </c>
      <c r="L121" s="175" t="s">
        <v>315</v>
      </c>
      <c r="M121" t="s">
        <v>316</v>
      </c>
      <c r="N121" s="175" t="s">
        <v>317</v>
      </c>
      <c r="O121" s="175" t="s">
        <v>318</v>
      </c>
      <c r="P121" s="175" t="s">
        <v>319</v>
      </c>
      <c r="Q121" t="s">
        <v>320</v>
      </c>
      <c r="R121" t="s">
        <v>321</v>
      </c>
      <c r="S121" t="s">
        <v>322</v>
      </c>
      <c r="T121" s="137" t="s">
        <v>323</v>
      </c>
      <c r="U121" t="s">
        <v>324</v>
      </c>
      <c r="V121" s="175" t="s">
        <v>325</v>
      </c>
      <c r="W121" t="s">
        <v>326</v>
      </c>
      <c r="X121" s="175" t="s">
        <v>327</v>
      </c>
      <c r="Y121" s="175" t="s">
        <v>328</v>
      </c>
      <c r="Z121" s="175" t="s">
        <v>329</v>
      </c>
      <c r="AA121" s="175" t="s">
        <v>330</v>
      </c>
      <c r="AB121" s="175" t="s">
        <v>331</v>
      </c>
      <c r="AC121" s="175" t="s">
        <v>332</v>
      </c>
      <c r="AD121" s="175" t="s">
        <v>333</v>
      </c>
      <c r="AE121" s="175" t="s">
        <v>334</v>
      </c>
      <c r="AF121" t="s">
        <v>535</v>
      </c>
      <c r="AG121" s="175" t="s">
        <v>536</v>
      </c>
      <c r="AH121" t="s">
        <v>537</v>
      </c>
      <c r="AI121" t="s">
        <v>538</v>
      </c>
      <c r="AJ121" s="175" t="s">
        <v>539</v>
      </c>
      <c r="AK121" t="s">
        <v>540</v>
      </c>
      <c r="AL121" s="175" t="s">
        <v>541</v>
      </c>
      <c r="AM121" s="175" t="s">
        <v>542</v>
      </c>
      <c r="AN121" s="175" t="s">
        <v>543</v>
      </c>
      <c r="AO121" t="s">
        <v>544</v>
      </c>
      <c r="AP121" t="s">
        <v>545</v>
      </c>
      <c r="AQ121" t="s">
        <v>546</v>
      </c>
      <c r="AR121" s="137" t="s">
        <v>547</v>
      </c>
      <c r="AS121" t="s">
        <v>548</v>
      </c>
      <c r="AT121" s="175" t="s">
        <v>549</v>
      </c>
      <c r="AU121" t="s">
        <v>550</v>
      </c>
      <c r="AV121" s="175" t="s">
        <v>551</v>
      </c>
      <c r="AW121" s="175" t="s">
        <v>552</v>
      </c>
      <c r="AX121" s="175" t="s">
        <v>553</v>
      </c>
      <c r="AY121" s="175" t="s">
        <v>554</v>
      </c>
      <c r="AZ121" s="175" t="s">
        <v>555</v>
      </c>
      <c r="BA121" s="175" t="s">
        <v>556</v>
      </c>
      <c r="BB121" s="175" t="s">
        <v>557</v>
      </c>
      <c r="BC121" s="175" t="s">
        <v>558</v>
      </c>
      <c r="BD121" t="s">
        <v>559</v>
      </c>
      <c r="BE121" t="s">
        <v>560</v>
      </c>
      <c r="BF121" t="s">
        <v>561</v>
      </c>
      <c r="BG121" t="s">
        <v>562</v>
      </c>
      <c r="BH121" t="s">
        <v>563</v>
      </c>
      <c r="BI121" t="s">
        <v>564</v>
      </c>
      <c r="BJ121" t="s">
        <v>565</v>
      </c>
      <c r="BK121" t="s">
        <v>566</v>
      </c>
      <c r="BL121" t="s">
        <v>567</v>
      </c>
      <c r="BM121" t="s">
        <v>568</v>
      </c>
      <c r="BN121" t="s">
        <v>569</v>
      </c>
      <c r="BO121" t="s">
        <v>570</v>
      </c>
      <c r="BP121" t="s">
        <v>571</v>
      </c>
      <c r="BQ121" t="s">
        <v>572</v>
      </c>
      <c r="BR121" t="s">
        <v>573</v>
      </c>
      <c r="BS121" s="123" t="s">
        <v>335</v>
      </c>
      <c r="BT121" s="123" t="s">
        <v>336</v>
      </c>
      <c r="BU121" s="123" t="s">
        <v>337</v>
      </c>
      <c r="BV121" t="s">
        <v>574</v>
      </c>
      <c r="BW121" t="s">
        <v>575</v>
      </c>
      <c r="BX121" t="s">
        <v>576</v>
      </c>
      <c r="BY121" t="s">
        <v>577</v>
      </c>
      <c r="BZ121" s="123" t="s">
        <v>338</v>
      </c>
      <c r="CA121" s="123" t="s">
        <v>339</v>
      </c>
      <c r="CB121" s="123" t="s">
        <v>340</v>
      </c>
      <c r="CC121" t="s">
        <v>578</v>
      </c>
      <c r="CD121" t="s">
        <v>579</v>
      </c>
      <c r="CE121" s="123" t="s">
        <v>341</v>
      </c>
      <c r="CF121" s="123" t="s">
        <v>342</v>
      </c>
      <c r="CG121" t="s">
        <v>580</v>
      </c>
      <c r="CH121" s="123" t="s">
        <v>343</v>
      </c>
      <c r="CI121" t="s">
        <v>581</v>
      </c>
      <c r="CJ121" t="s">
        <v>582</v>
      </c>
    </row>
    <row r="122" spans="1:88" ht="14.25" customHeight="1">
      <c r="A122" t="s">
        <v>286</v>
      </c>
      <c r="B122" t="s">
        <v>287</v>
      </c>
      <c r="D122" s="121">
        <v>44160</v>
      </c>
      <c r="E122" s="122">
        <v>0.84861111111111109</v>
      </c>
      <c r="F122">
        <v>2411</v>
      </c>
      <c r="G122">
        <v>39925.723634722148</v>
      </c>
      <c r="H122" t="s">
        <v>175</v>
      </c>
      <c r="I122" s="196">
        <f t="shared" ref="I122:AE122" si="81">$G122*I75</f>
        <v>1892.4793002858298</v>
      </c>
      <c r="J122" s="197">
        <f t="shared" si="81"/>
        <v>110115145.78456369</v>
      </c>
      <c r="K122" s="197">
        <f t="shared" si="81"/>
        <v>114506975.38438313</v>
      </c>
      <c r="L122" s="197">
        <f t="shared" si="81"/>
        <v>115385341.30434701</v>
      </c>
      <c r="M122" s="197">
        <f t="shared" si="81"/>
        <v>4395822.1721829083</v>
      </c>
      <c r="N122" s="197">
        <f t="shared" si="81"/>
        <v>4443733.0405445751</v>
      </c>
      <c r="O122" s="197">
        <f t="shared" si="81"/>
        <v>3392887.9944786881</v>
      </c>
      <c r="P122" s="197">
        <f t="shared" si="81"/>
        <v>3046731.9705656474</v>
      </c>
      <c r="Q122" s="197">
        <f t="shared" si="81"/>
        <v>3319823.9202271467</v>
      </c>
      <c r="R122" s="197">
        <f t="shared" si="81"/>
        <v>225979595.77252737</v>
      </c>
      <c r="S122" s="197">
        <f t="shared" si="81"/>
        <v>121334274.12592061</v>
      </c>
      <c r="T122" s="197">
        <f t="shared" si="81"/>
        <v>221867246.23815098</v>
      </c>
      <c r="U122" s="197">
        <f t="shared" si="81"/>
        <v>171361205.84022745</v>
      </c>
      <c r="V122" s="197">
        <f t="shared" si="81"/>
        <v>226458704.45614403</v>
      </c>
      <c r="W122" s="197">
        <f t="shared" si="81"/>
        <v>14185.60960741678</v>
      </c>
      <c r="X122" s="197">
        <f t="shared" si="81"/>
        <v>11298.979788626366</v>
      </c>
      <c r="Y122" s="197">
        <f t="shared" si="81"/>
        <v>5154410.9212426292</v>
      </c>
      <c r="Z122" s="198">
        <f t="shared" si="81"/>
        <v>41402975.409206867</v>
      </c>
      <c r="AA122" s="197">
        <f t="shared" si="81"/>
        <v>193839.38824657604</v>
      </c>
      <c r="AB122" s="196">
        <f t="shared" si="81"/>
        <v>3952.6466398374928</v>
      </c>
      <c r="AC122" s="197">
        <f t="shared" si="81"/>
        <v>41163.421067398529</v>
      </c>
      <c r="AD122" s="196">
        <f t="shared" si="81"/>
        <v>1589.0438006619415</v>
      </c>
      <c r="AE122" s="197">
        <f t="shared" si="81"/>
        <v>1589.0438006619415</v>
      </c>
      <c r="AF122" t="s">
        <v>309</v>
      </c>
      <c r="AG122" s="173">
        <v>2.3199999999999998</v>
      </c>
      <c r="AH122">
        <v>0.85</v>
      </c>
      <c r="AI122">
        <v>1.31</v>
      </c>
      <c r="AJ122">
        <v>1.32</v>
      </c>
      <c r="AK122">
        <v>6.38</v>
      </c>
      <c r="AL122">
        <v>1.25</v>
      </c>
      <c r="AM122">
        <v>6.21</v>
      </c>
      <c r="AN122">
        <v>3.98</v>
      </c>
      <c r="AO122">
        <v>9.09</v>
      </c>
      <c r="AP122">
        <v>2.23</v>
      </c>
      <c r="AQ122">
        <v>3.42</v>
      </c>
      <c r="AR122">
        <v>0.65</v>
      </c>
      <c r="AS122">
        <v>2.0699999999999998</v>
      </c>
      <c r="AT122">
        <v>1.18</v>
      </c>
      <c r="AU122">
        <v>9.5500000000000007</v>
      </c>
      <c r="AV122">
        <v>1.85</v>
      </c>
      <c r="AW122">
        <v>0.79</v>
      </c>
      <c r="AX122" s="174">
        <v>2.5</v>
      </c>
      <c r="AY122">
        <v>0.72</v>
      </c>
      <c r="AZ122" s="173">
        <v>7.26</v>
      </c>
      <c r="BA122">
        <v>1.88</v>
      </c>
      <c r="BB122" s="173">
        <v>5</v>
      </c>
      <c r="BC122">
        <v>5.0999999999999996</v>
      </c>
      <c r="BD122" t="s">
        <v>311</v>
      </c>
      <c r="BE122">
        <v>2851.48</v>
      </c>
      <c r="BF122">
        <v>288859.8</v>
      </c>
      <c r="BG122">
        <v>72361620</v>
      </c>
      <c r="BH122">
        <v>10877640</v>
      </c>
      <c r="BI122">
        <v>2560.3200000000002</v>
      </c>
      <c r="BJ122">
        <v>3661339</v>
      </c>
      <c r="BK122">
        <v>42164.95</v>
      </c>
      <c r="BL122">
        <v>3500.55</v>
      </c>
      <c r="BM122">
        <v>5377078</v>
      </c>
      <c r="BN122">
        <v>13940690</v>
      </c>
      <c r="BO122">
        <v>597.80999999999995</v>
      </c>
      <c r="BP122">
        <v>366221.9</v>
      </c>
      <c r="BQ122">
        <v>10232.83</v>
      </c>
      <c r="BR122">
        <v>5723192</v>
      </c>
      <c r="BS122">
        <v>38728.120000000003</v>
      </c>
      <c r="BT122">
        <v>1108808</v>
      </c>
      <c r="BU122">
        <v>8400576</v>
      </c>
      <c r="BV122">
        <v>234.08</v>
      </c>
      <c r="BW122">
        <v>12438.76</v>
      </c>
      <c r="BX122">
        <v>5062455</v>
      </c>
      <c r="BY122">
        <v>5392671</v>
      </c>
      <c r="BZ122">
        <v>3476.76</v>
      </c>
      <c r="CA122">
        <v>45876.46</v>
      </c>
      <c r="CB122">
        <v>249027.7</v>
      </c>
      <c r="CC122">
        <v>184462.5</v>
      </c>
      <c r="CD122">
        <v>1007.09</v>
      </c>
      <c r="CE122">
        <v>1647191</v>
      </c>
      <c r="CF122">
        <v>109898.3</v>
      </c>
      <c r="CG122">
        <v>5256.75</v>
      </c>
      <c r="CH122">
        <v>1783768</v>
      </c>
      <c r="CI122">
        <v>2795.16</v>
      </c>
      <c r="CJ122">
        <v>1205.6300000000001</v>
      </c>
    </row>
    <row r="123" spans="1:88" ht="14.25" customHeight="1">
      <c r="A123" t="s">
        <v>242</v>
      </c>
      <c r="B123" t="s">
        <v>243</v>
      </c>
      <c r="D123" s="121">
        <v>44160</v>
      </c>
      <c r="E123" s="122">
        <v>0.75486111111111109</v>
      </c>
      <c r="F123">
        <v>2111</v>
      </c>
      <c r="G123">
        <v>40548.736191989876</v>
      </c>
      <c r="H123" t="s">
        <v>175</v>
      </c>
      <c r="I123" s="196">
        <f t="shared" ref="I123:AE123" si="82">$G123*I76</f>
        <v>1317.833926239671</v>
      </c>
      <c r="J123" s="197">
        <f t="shared" si="82"/>
        <v>113658107.54614761</v>
      </c>
      <c r="K123" s="197">
        <f t="shared" si="82"/>
        <v>104615739.37533388</v>
      </c>
      <c r="L123" s="197">
        <f t="shared" si="82"/>
        <v>104818483.05629383</v>
      </c>
      <c r="M123" s="197">
        <f t="shared" si="82"/>
        <v>1341352.193231025</v>
      </c>
      <c r="N123" s="197">
        <f t="shared" si="82"/>
        <v>1293099.1971625572</v>
      </c>
      <c r="O123" s="197">
        <f t="shared" si="82"/>
        <v>1125227.4293277191</v>
      </c>
      <c r="P123" s="197">
        <f t="shared" si="82"/>
        <v>2184360.4186624945</v>
      </c>
      <c r="Q123" s="197">
        <f t="shared" si="82"/>
        <v>1970668.5789307081</v>
      </c>
      <c r="R123" s="197">
        <f t="shared" si="82"/>
        <v>208988186.33351582</v>
      </c>
      <c r="S123" s="197">
        <f t="shared" si="82"/>
        <v>125417241.04182468</v>
      </c>
      <c r="T123" s="197">
        <f t="shared" si="82"/>
        <v>203838496.83713311</v>
      </c>
      <c r="U123" s="197">
        <f t="shared" si="82"/>
        <v>178333341.77237147</v>
      </c>
      <c r="V123" s="197">
        <f t="shared" si="82"/>
        <v>206839103.31534037</v>
      </c>
      <c r="W123" s="197">
        <f t="shared" si="82"/>
        <v>2834.3566598200923</v>
      </c>
      <c r="X123" s="196">
        <f t="shared" si="82"/>
        <v>981.27941584615496</v>
      </c>
      <c r="Y123" s="197">
        <f t="shared" si="82"/>
        <v>5036153.0350451423</v>
      </c>
      <c r="Z123" s="197">
        <f t="shared" si="82"/>
        <v>33874414.21478834</v>
      </c>
      <c r="AA123" s="197">
        <f t="shared" si="82"/>
        <v>167871.76783483807</v>
      </c>
      <c r="AB123" s="196">
        <f t="shared" si="82"/>
        <v>1780.0895188283557</v>
      </c>
      <c r="AC123" s="197">
        <f t="shared" si="82"/>
        <v>21024.51971554675</v>
      </c>
      <c r="AD123" s="196">
        <f t="shared" si="82"/>
        <v>308.17039505912305</v>
      </c>
      <c r="AE123" s="196">
        <f t="shared" si="82"/>
        <v>835.30396555499146</v>
      </c>
      <c r="AF123" t="s">
        <v>309</v>
      </c>
      <c r="AG123" s="173">
        <v>5.58</v>
      </c>
      <c r="AH123">
        <v>11.23</v>
      </c>
      <c r="AI123">
        <v>0.79</v>
      </c>
      <c r="AJ123">
        <v>0.88</v>
      </c>
      <c r="AK123">
        <v>17.260000000000002</v>
      </c>
      <c r="AL123">
        <v>0.53</v>
      </c>
      <c r="AM123">
        <v>6.53</v>
      </c>
      <c r="AN123">
        <v>20.99</v>
      </c>
      <c r="AO123">
        <v>15.45</v>
      </c>
      <c r="AP123">
        <v>2.17</v>
      </c>
      <c r="AQ123">
        <v>18.48</v>
      </c>
      <c r="AR123">
        <v>0.46</v>
      </c>
      <c r="AS123">
        <v>10.76</v>
      </c>
      <c r="AT123">
        <v>0.28000000000000003</v>
      </c>
      <c r="AU123">
        <v>8.11</v>
      </c>
      <c r="AV123" s="173">
        <v>5.75</v>
      </c>
      <c r="AW123">
        <v>0.9</v>
      </c>
      <c r="AX123">
        <v>1.6</v>
      </c>
      <c r="AY123">
        <v>0.18</v>
      </c>
      <c r="AZ123" s="173">
        <v>7.86</v>
      </c>
      <c r="BA123">
        <v>3.89</v>
      </c>
      <c r="BB123" s="173">
        <v>0.88</v>
      </c>
      <c r="BC123" s="173">
        <v>3.46</v>
      </c>
      <c r="BD123" t="s">
        <v>311</v>
      </c>
      <c r="BE123">
        <v>2368.0500000000002</v>
      </c>
      <c r="BF123">
        <v>280601.90000000002</v>
      </c>
      <c r="BG123">
        <v>70551940</v>
      </c>
      <c r="BH123">
        <v>10545800</v>
      </c>
      <c r="BI123">
        <v>744.49</v>
      </c>
      <c r="BJ123">
        <v>1148546</v>
      </c>
      <c r="BK123">
        <v>15779.12</v>
      </c>
      <c r="BL123">
        <v>2575.88</v>
      </c>
      <c r="BM123">
        <v>4543817</v>
      </c>
      <c r="BN123">
        <v>13559690</v>
      </c>
      <c r="BO123">
        <v>578.91999999999996</v>
      </c>
      <c r="BP123">
        <v>359033.2</v>
      </c>
      <c r="BQ123">
        <v>10030.43</v>
      </c>
      <c r="BR123">
        <v>5578451</v>
      </c>
      <c r="BS123">
        <v>37325.69</v>
      </c>
      <c r="BT123">
        <v>1184743</v>
      </c>
      <c r="BU123">
        <v>9104031</v>
      </c>
      <c r="BV123">
        <v>48.52</v>
      </c>
      <c r="BW123">
        <v>4090.26</v>
      </c>
      <c r="BX123">
        <v>5275990</v>
      </c>
      <c r="BY123">
        <v>4647762</v>
      </c>
      <c r="BZ123">
        <v>3255.23</v>
      </c>
      <c r="CA123">
        <v>48053.19</v>
      </c>
      <c r="CB123">
        <v>270136.40000000002</v>
      </c>
      <c r="CC123">
        <v>170705</v>
      </c>
      <c r="CD123">
        <v>768.92</v>
      </c>
      <c r="CE123">
        <v>1776290</v>
      </c>
      <c r="CF123">
        <v>118842.9</v>
      </c>
      <c r="CG123">
        <v>2875.97</v>
      </c>
      <c r="CH123">
        <v>1907184</v>
      </c>
      <c r="CI123">
        <v>1956.47</v>
      </c>
      <c r="CJ123">
        <v>734.11</v>
      </c>
    </row>
    <row r="124" spans="1:88" ht="14.25" customHeight="1">
      <c r="A124" t="s">
        <v>288</v>
      </c>
      <c r="B124" t="s">
        <v>289</v>
      </c>
      <c r="D124" s="121">
        <v>44160</v>
      </c>
      <c r="E124" s="122">
        <v>0.85277777777777775</v>
      </c>
      <c r="F124">
        <v>2412</v>
      </c>
      <c r="G124">
        <v>40200.021813491039</v>
      </c>
      <c r="H124" t="s">
        <v>175</v>
      </c>
      <c r="I124" s="196">
        <f t="shared" ref="I124:AE124" si="83">$G124*I77</f>
        <v>3959.7021486288677</v>
      </c>
      <c r="J124" s="197">
        <f t="shared" si="83"/>
        <v>99133253.792068899</v>
      </c>
      <c r="K124" s="197">
        <f t="shared" si="83"/>
        <v>102831655.79891008</v>
      </c>
      <c r="L124" s="197">
        <f t="shared" si="83"/>
        <v>102992455.88616404</v>
      </c>
      <c r="M124" s="197">
        <f t="shared" si="83"/>
        <v>10355525.619155293</v>
      </c>
      <c r="N124" s="197">
        <f t="shared" si="83"/>
        <v>10837925.880917186</v>
      </c>
      <c r="O124" s="197">
        <f t="shared" si="83"/>
        <v>8437984.5786517691</v>
      </c>
      <c r="P124" s="197">
        <f t="shared" si="83"/>
        <v>8236984.4695843142</v>
      </c>
      <c r="Q124" s="197">
        <f t="shared" si="83"/>
        <v>8582704.6571803372</v>
      </c>
      <c r="R124" s="197">
        <f t="shared" si="83"/>
        <v>251049136.22525153</v>
      </c>
      <c r="S124" s="197">
        <f t="shared" si="83"/>
        <v>127072268.95244518</v>
      </c>
      <c r="T124" s="197">
        <f t="shared" si="83"/>
        <v>223391521.21756971</v>
      </c>
      <c r="U124" s="197">
        <f t="shared" si="83"/>
        <v>176357495.69578519</v>
      </c>
      <c r="V124" s="197">
        <f t="shared" si="83"/>
        <v>227773323.59524024</v>
      </c>
      <c r="W124" s="197">
        <f t="shared" si="83"/>
        <v>28381.215400324672</v>
      </c>
      <c r="X124" s="197">
        <f t="shared" si="83"/>
        <v>26837.534562686618</v>
      </c>
      <c r="Y124" s="197">
        <f t="shared" si="83"/>
        <v>5877243.1891323896</v>
      </c>
      <c r="Z124" s="198">
        <f t="shared" si="83"/>
        <v>63516034.465315841</v>
      </c>
      <c r="AA124" s="197">
        <f t="shared" si="83"/>
        <v>239109.72974664471</v>
      </c>
      <c r="AB124" s="196">
        <f t="shared" si="83"/>
        <v>1608.0008725396417</v>
      </c>
      <c r="AC124" s="197">
        <f t="shared" si="83"/>
        <v>114328.86203756851</v>
      </c>
      <c r="AD124" s="197">
        <f t="shared" si="83"/>
        <v>4908.4226634272563</v>
      </c>
      <c r="AE124" s="197">
        <f t="shared" si="83"/>
        <v>1447.2007852856773</v>
      </c>
      <c r="AF124" t="s">
        <v>309</v>
      </c>
      <c r="AG124" s="173">
        <v>2.0499999999999998</v>
      </c>
      <c r="AH124">
        <v>0.53</v>
      </c>
      <c r="AI124">
        <v>0.63</v>
      </c>
      <c r="AJ124">
        <v>0.6</v>
      </c>
      <c r="AK124">
        <v>3.63</v>
      </c>
      <c r="AL124">
        <v>0.12</v>
      </c>
      <c r="AM124">
        <v>5.49</v>
      </c>
      <c r="AN124">
        <v>2.91</v>
      </c>
      <c r="AO124">
        <v>4.72</v>
      </c>
      <c r="AP124">
        <v>5.2</v>
      </c>
      <c r="AQ124">
        <v>13.03</v>
      </c>
      <c r="AR124">
        <v>0.26</v>
      </c>
      <c r="AS124">
        <v>2.11</v>
      </c>
      <c r="AT124">
        <v>0.2</v>
      </c>
      <c r="AU124">
        <v>4.33</v>
      </c>
      <c r="AV124">
        <v>0.42</v>
      </c>
      <c r="AW124">
        <v>0.4</v>
      </c>
      <c r="AX124" s="174">
        <v>3.95</v>
      </c>
      <c r="AY124">
        <v>0.54</v>
      </c>
      <c r="AZ124" s="173">
        <v>8.51</v>
      </c>
      <c r="BA124">
        <v>0.28000000000000003</v>
      </c>
      <c r="BB124">
        <v>2.2400000000000002</v>
      </c>
      <c r="BC124">
        <v>5.07</v>
      </c>
      <c r="BD124" t="s">
        <v>311</v>
      </c>
      <c r="BE124">
        <v>5217.7700000000004</v>
      </c>
      <c r="BF124">
        <v>258855.3</v>
      </c>
      <c r="BG124">
        <v>65608720</v>
      </c>
      <c r="BH124">
        <v>9807796</v>
      </c>
      <c r="BI124">
        <v>5981.43</v>
      </c>
      <c r="BJ124">
        <v>9000274</v>
      </c>
      <c r="BK124">
        <v>94319.26</v>
      </c>
      <c r="BL124">
        <v>8112.54</v>
      </c>
      <c r="BM124">
        <v>10005890</v>
      </c>
      <c r="BN124">
        <v>14260440</v>
      </c>
      <c r="BO124">
        <v>623.37</v>
      </c>
      <c r="BP124">
        <v>372373.6</v>
      </c>
      <c r="BQ124">
        <v>10483.02</v>
      </c>
      <c r="BR124">
        <v>5813096</v>
      </c>
      <c r="BS124">
        <v>38810.949999999997</v>
      </c>
      <c r="BT124">
        <v>1028480</v>
      </c>
      <c r="BU124">
        <v>8541610</v>
      </c>
      <c r="BV124">
        <v>460.75</v>
      </c>
      <c r="BW124">
        <v>25738.48</v>
      </c>
      <c r="BX124">
        <v>5828046</v>
      </c>
      <c r="BY124">
        <v>7633668</v>
      </c>
      <c r="BZ124">
        <v>3498.24</v>
      </c>
      <c r="CA124">
        <v>40335.21</v>
      </c>
      <c r="CB124">
        <v>254405.3</v>
      </c>
      <c r="CC124">
        <v>230709.3</v>
      </c>
      <c r="CD124">
        <v>700.77</v>
      </c>
      <c r="CE124">
        <v>1668349</v>
      </c>
      <c r="CF124">
        <v>111221.3</v>
      </c>
      <c r="CG124">
        <v>14599.35</v>
      </c>
      <c r="CH124">
        <v>1801325</v>
      </c>
      <c r="CI124">
        <v>5315.99</v>
      </c>
      <c r="CJ124">
        <v>1115.25</v>
      </c>
    </row>
    <row r="125" spans="1:88" ht="14.25" customHeight="1">
      <c r="A125" t="s">
        <v>244</v>
      </c>
      <c r="B125" t="s">
        <v>245</v>
      </c>
      <c r="D125" s="121">
        <v>44160</v>
      </c>
      <c r="E125" s="122">
        <v>0.7583333333333333</v>
      </c>
      <c r="F125">
        <v>2112</v>
      </c>
      <c r="G125">
        <v>39173.623985255508</v>
      </c>
      <c r="H125" t="s">
        <v>175</v>
      </c>
      <c r="I125" s="196">
        <f t="shared" ref="I125:AE125" si="84">$G125*I78</f>
        <v>2240.7312919566152</v>
      </c>
      <c r="J125" s="197">
        <f t="shared" si="84"/>
        <v>89041647.318485767</v>
      </c>
      <c r="K125" s="197">
        <f t="shared" si="84"/>
        <v>93742482.196716428</v>
      </c>
      <c r="L125" s="197">
        <f t="shared" si="84"/>
        <v>94212565.684539497</v>
      </c>
      <c r="M125" s="197">
        <f t="shared" si="84"/>
        <v>2972494.5880011879</v>
      </c>
      <c r="N125" s="197">
        <f t="shared" si="84"/>
        <v>3185990.8387208306</v>
      </c>
      <c r="O125" s="197">
        <f t="shared" si="84"/>
        <v>2560779.7999161528</v>
      </c>
      <c r="P125" s="197">
        <f t="shared" si="84"/>
        <v>4171990.9544297117</v>
      </c>
      <c r="Q125" s="197">
        <f t="shared" si="84"/>
        <v>4485379.946311756</v>
      </c>
      <c r="R125" s="197">
        <f t="shared" si="84"/>
        <v>206170783.03439975</v>
      </c>
      <c r="S125" s="197">
        <f t="shared" si="84"/>
        <v>112114911.84580126</v>
      </c>
      <c r="T125" s="197">
        <f t="shared" si="84"/>
        <v>200451433.93255243</v>
      </c>
      <c r="U125" s="197">
        <f t="shared" si="84"/>
        <v>155049203.7336413</v>
      </c>
      <c r="V125" s="197">
        <f t="shared" si="84"/>
        <v>203311108.48347607</v>
      </c>
      <c r="W125" s="197">
        <f t="shared" si="84"/>
        <v>2702.9800549826305</v>
      </c>
      <c r="X125" s="196">
        <f t="shared" si="84"/>
        <v>368.23206546140182</v>
      </c>
      <c r="Y125" s="197">
        <f t="shared" si="84"/>
        <v>5304108.6876035957</v>
      </c>
      <c r="Z125" s="198">
        <f t="shared" si="84"/>
        <v>44266195.103338726</v>
      </c>
      <c r="AA125" s="197">
        <f t="shared" si="84"/>
        <v>198101.01649343711</v>
      </c>
      <c r="AB125" s="196">
        <f t="shared" si="84"/>
        <v>1006.7621364210665</v>
      </c>
      <c r="AC125" s="197">
        <f t="shared" si="84"/>
        <v>33505.200594589034</v>
      </c>
      <c r="AD125" s="196">
        <f t="shared" si="84"/>
        <v>709.04259413312479</v>
      </c>
      <c r="AE125" s="196">
        <f t="shared" si="84"/>
        <v>383.90151505550398</v>
      </c>
      <c r="AF125" t="s">
        <v>309</v>
      </c>
      <c r="AG125" s="173">
        <v>3.95</v>
      </c>
      <c r="AH125">
        <v>0.73</v>
      </c>
      <c r="AI125">
        <v>1.28</v>
      </c>
      <c r="AJ125">
        <v>1.1100000000000001</v>
      </c>
      <c r="AK125">
        <v>0.66</v>
      </c>
      <c r="AL125">
        <v>0.83</v>
      </c>
      <c r="AM125">
        <v>5.15</v>
      </c>
      <c r="AN125">
        <v>2.74</v>
      </c>
      <c r="AO125">
        <v>6.3</v>
      </c>
      <c r="AP125">
        <v>1.67</v>
      </c>
      <c r="AQ125">
        <v>6.87</v>
      </c>
      <c r="AR125">
        <v>0.83</v>
      </c>
      <c r="AS125">
        <v>0.81</v>
      </c>
      <c r="AT125">
        <v>1.18</v>
      </c>
      <c r="AU125">
        <v>36.659999999999997</v>
      </c>
      <c r="AV125" s="173">
        <v>11.97</v>
      </c>
      <c r="AW125">
        <v>0.7</v>
      </c>
      <c r="AX125" s="174">
        <v>1.66</v>
      </c>
      <c r="AY125">
        <v>0.39</v>
      </c>
      <c r="AZ125" s="173">
        <v>0.74</v>
      </c>
      <c r="BA125">
        <v>1.17</v>
      </c>
      <c r="BB125" s="173">
        <v>11.28</v>
      </c>
      <c r="BC125" s="173">
        <v>1.17</v>
      </c>
      <c r="BD125" t="s">
        <v>311</v>
      </c>
      <c r="BE125">
        <v>3620.57</v>
      </c>
      <c r="BF125">
        <v>264066.2</v>
      </c>
      <c r="BG125">
        <v>66486230</v>
      </c>
      <c r="BH125">
        <v>9968272</v>
      </c>
      <c r="BI125">
        <v>1963.54</v>
      </c>
      <c r="BJ125">
        <v>2951199</v>
      </c>
      <c r="BK125">
        <v>35515.910000000003</v>
      </c>
      <c r="BL125">
        <v>5078.8500000000004</v>
      </c>
      <c r="BM125">
        <v>7104998</v>
      </c>
      <c r="BN125">
        <v>14057140</v>
      </c>
      <c r="BO125">
        <v>624.48</v>
      </c>
      <c r="BP125">
        <v>371365.6</v>
      </c>
      <c r="BQ125">
        <v>10468.549999999999</v>
      </c>
      <c r="BR125">
        <v>5766762</v>
      </c>
      <c r="BS125">
        <v>42959.12</v>
      </c>
      <c r="BT125">
        <v>1203324</v>
      </c>
      <c r="BU125">
        <v>9250291</v>
      </c>
      <c r="BV125">
        <v>55.19</v>
      </c>
      <c r="BW125">
        <v>3611.23</v>
      </c>
      <c r="BX125">
        <v>5845920</v>
      </c>
      <c r="BY125">
        <v>6387327</v>
      </c>
      <c r="BZ125">
        <v>3789.8</v>
      </c>
      <c r="CA125">
        <v>48962.14</v>
      </c>
      <c r="CB125">
        <v>273922</v>
      </c>
      <c r="CC125">
        <v>211315.1</v>
      </c>
      <c r="CD125">
        <v>664.47</v>
      </c>
      <c r="CE125">
        <v>1777849</v>
      </c>
      <c r="CF125">
        <v>120013.2</v>
      </c>
      <c r="CG125">
        <v>4715.43</v>
      </c>
      <c r="CH125">
        <v>1902450</v>
      </c>
      <c r="CI125">
        <v>2287.27</v>
      </c>
      <c r="CJ125">
        <v>421.49</v>
      </c>
    </row>
    <row r="126" spans="1:88" ht="14.25" customHeight="1">
      <c r="A126" t="s">
        <v>290</v>
      </c>
      <c r="B126" t="s">
        <v>291</v>
      </c>
      <c r="D126" s="121">
        <v>44160</v>
      </c>
      <c r="E126" s="122">
        <v>0.85625000000000007</v>
      </c>
      <c r="F126">
        <v>2501</v>
      </c>
      <c r="G126">
        <v>39930.736015093717</v>
      </c>
      <c r="H126" t="s">
        <v>175</v>
      </c>
      <c r="I126" s="196">
        <f t="shared" ref="I126:AE126" si="85">$G126*I79</f>
        <v>5159.0510931501085</v>
      </c>
      <c r="J126" s="197">
        <f t="shared" si="85"/>
        <v>88366718.80140239</v>
      </c>
      <c r="K126" s="197">
        <f t="shared" si="85"/>
        <v>100026493.71780977</v>
      </c>
      <c r="L126" s="197">
        <f t="shared" si="85"/>
        <v>100266078.13390033</v>
      </c>
      <c r="M126" s="197">
        <f t="shared" si="85"/>
        <v>15169686.612134103</v>
      </c>
      <c r="N126" s="197">
        <f t="shared" si="85"/>
        <v>16950597.438407283</v>
      </c>
      <c r="O126" s="197">
        <f t="shared" si="85"/>
        <v>13049364.529732628</v>
      </c>
      <c r="P126" s="197">
        <f t="shared" si="85"/>
        <v>13308914.313830737</v>
      </c>
      <c r="Q126" s="197">
        <f t="shared" si="85"/>
        <v>14670552.411945431</v>
      </c>
      <c r="R126" s="197">
        <f t="shared" si="85"/>
        <v>241301437.73921132</v>
      </c>
      <c r="S126" s="197">
        <f t="shared" si="85"/>
        <v>130653368.24138664</v>
      </c>
      <c r="T126" s="197">
        <f t="shared" si="85"/>
        <v>253959481.05599603</v>
      </c>
      <c r="U126" s="197">
        <f t="shared" si="85"/>
        <v>186756052.34259331</v>
      </c>
      <c r="V126" s="197">
        <f t="shared" si="85"/>
        <v>258671307.9057771</v>
      </c>
      <c r="W126" s="197">
        <f t="shared" si="85"/>
        <v>38277.603544068836</v>
      </c>
      <c r="X126" s="197">
        <f t="shared" si="85"/>
        <v>39535.421728544286</v>
      </c>
      <c r="Y126" s="198">
        <f t="shared" si="85"/>
        <v>8054029.4542444022</v>
      </c>
      <c r="Z126" s="198">
        <f t="shared" si="85"/>
        <v>52429056.387818053</v>
      </c>
      <c r="AA126" s="197">
        <f t="shared" si="85"/>
        <v>242738.94423575469</v>
      </c>
      <c r="AB126" s="196">
        <f t="shared" si="85"/>
        <v>4376.4086672542717</v>
      </c>
      <c r="AC126" s="197">
        <f t="shared" si="85"/>
        <v>203247.446316827</v>
      </c>
      <c r="AD126" s="197">
        <f t="shared" si="85"/>
        <v>24757.056329358104</v>
      </c>
      <c r="AE126" s="197">
        <f t="shared" si="85"/>
        <v>5366.6909204285948</v>
      </c>
      <c r="AF126" t="s">
        <v>309</v>
      </c>
      <c r="AG126" s="173">
        <v>8.76</v>
      </c>
      <c r="AH126">
        <v>0.54</v>
      </c>
      <c r="AI126">
        <v>10.81</v>
      </c>
      <c r="AJ126">
        <v>10.87</v>
      </c>
      <c r="AK126">
        <v>1.1599999999999999</v>
      </c>
      <c r="AL126">
        <v>10.97</v>
      </c>
      <c r="AM126">
        <v>8</v>
      </c>
      <c r="AN126">
        <v>3.24</v>
      </c>
      <c r="AO126">
        <v>14.88</v>
      </c>
      <c r="AP126">
        <v>4.08</v>
      </c>
      <c r="AQ126">
        <v>5.48</v>
      </c>
      <c r="AR126">
        <v>11.17</v>
      </c>
      <c r="AS126">
        <v>1</v>
      </c>
      <c r="AT126">
        <v>11.12</v>
      </c>
      <c r="AU126">
        <v>2.5099999999999998</v>
      </c>
      <c r="AV126">
        <v>11.93</v>
      </c>
      <c r="AW126" s="174">
        <v>10.53</v>
      </c>
      <c r="AX126" s="174">
        <v>0.88</v>
      </c>
      <c r="AY126">
        <v>9.68</v>
      </c>
      <c r="AZ126" s="173">
        <v>19.25</v>
      </c>
      <c r="BA126">
        <v>11.71</v>
      </c>
      <c r="BB126">
        <v>8.83</v>
      </c>
      <c r="BC126">
        <v>9.4</v>
      </c>
      <c r="BD126" t="s">
        <v>311</v>
      </c>
      <c r="BE126">
        <v>5993.61</v>
      </c>
      <c r="BF126">
        <v>233231.1</v>
      </c>
      <c r="BG126">
        <v>58128620</v>
      </c>
      <c r="BH126">
        <v>8692757</v>
      </c>
      <c r="BI126">
        <v>8848.52</v>
      </c>
      <c r="BJ126">
        <v>12811420</v>
      </c>
      <c r="BK126">
        <v>156225.29999999999</v>
      </c>
      <c r="BL126">
        <v>12760.45</v>
      </c>
      <c r="BM126">
        <v>13892130</v>
      </c>
      <c r="BN126">
        <v>14736050</v>
      </c>
      <c r="BO126">
        <v>647.82000000000005</v>
      </c>
      <c r="BP126">
        <v>385359.5</v>
      </c>
      <c r="BQ126">
        <v>11224.69</v>
      </c>
      <c r="BR126">
        <v>6010531</v>
      </c>
      <c r="BS126">
        <v>38977.660000000003</v>
      </c>
      <c r="BT126">
        <v>1097422</v>
      </c>
      <c r="BU126">
        <v>7779613</v>
      </c>
      <c r="BV126">
        <v>626.32000000000005</v>
      </c>
      <c r="BW126">
        <v>33210.26</v>
      </c>
      <c r="BX126">
        <v>7272805</v>
      </c>
      <c r="BY126">
        <v>6776599</v>
      </c>
      <c r="BZ126">
        <v>3525.29</v>
      </c>
      <c r="CA126">
        <v>45048.58</v>
      </c>
      <c r="CB126">
        <v>236478.6</v>
      </c>
      <c r="CC126">
        <v>218056.3</v>
      </c>
      <c r="CD126">
        <v>981.53</v>
      </c>
      <c r="CE126">
        <v>1532051</v>
      </c>
      <c r="CF126">
        <v>102464.9</v>
      </c>
      <c r="CG126">
        <v>23772.42</v>
      </c>
      <c r="CH126">
        <v>1672074</v>
      </c>
      <c r="CI126">
        <v>18825.11</v>
      </c>
      <c r="CJ126">
        <v>3508.68</v>
      </c>
    </row>
    <row r="127" spans="1:88" ht="14.25" customHeight="1">
      <c r="A127" t="s">
        <v>246</v>
      </c>
      <c r="B127" t="s">
        <v>247</v>
      </c>
      <c r="D127" s="121">
        <v>44160</v>
      </c>
      <c r="E127" s="122">
        <v>0.76250000000000007</v>
      </c>
      <c r="F127">
        <v>2201</v>
      </c>
      <c r="G127">
        <v>39165.182570537429</v>
      </c>
      <c r="H127" t="s">
        <v>175</v>
      </c>
      <c r="I127" s="196">
        <f t="shared" ref="I127:AE127" si="86">$G127*I80</f>
        <v>2095.3372675237524</v>
      </c>
      <c r="J127" s="197">
        <f t="shared" si="86"/>
        <v>76567931.925400674</v>
      </c>
      <c r="K127" s="197">
        <f t="shared" si="86"/>
        <v>86946705.30659309</v>
      </c>
      <c r="L127" s="197">
        <f t="shared" si="86"/>
        <v>87103366.036875248</v>
      </c>
      <c r="M127" s="197">
        <f t="shared" si="86"/>
        <v>4613658.5068093091</v>
      </c>
      <c r="N127" s="197">
        <f t="shared" si="86"/>
        <v>5040558.9968281668</v>
      </c>
      <c r="O127" s="197">
        <f t="shared" si="86"/>
        <v>3274600.9147226345</v>
      </c>
      <c r="P127" s="197">
        <f t="shared" si="86"/>
        <v>5847361.7577812383</v>
      </c>
      <c r="Q127" s="197">
        <f t="shared" si="86"/>
        <v>6340843.0581700103</v>
      </c>
      <c r="R127" s="197">
        <f t="shared" si="86"/>
        <v>174245897.25632101</v>
      </c>
      <c r="S127" s="197">
        <f t="shared" si="86"/>
        <v>95798036.567534551</v>
      </c>
      <c r="T127" s="197">
        <f t="shared" si="86"/>
        <v>203658949.36679462</v>
      </c>
      <c r="U127" s="197">
        <f t="shared" si="86"/>
        <v>147887729.38634932</v>
      </c>
      <c r="V127" s="197">
        <f t="shared" si="86"/>
        <v>206087190.68616796</v>
      </c>
      <c r="W127" s="197">
        <f t="shared" si="86"/>
        <v>2768.9784077369964</v>
      </c>
      <c r="X127" s="196">
        <f t="shared" si="86"/>
        <v>834.21838875244725</v>
      </c>
      <c r="Y127" s="197">
        <f t="shared" si="86"/>
        <v>6755993.9934177063</v>
      </c>
      <c r="Z127" s="197">
        <f t="shared" si="86"/>
        <v>27591871.120943617</v>
      </c>
      <c r="AA127" s="197">
        <f t="shared" si="86"/>
        <v>163671.29796227592</v>
      </c>
      <c r="AB127" s="196">
        <f t="shared" si="86"/>
        <v>810.7192792101248</v>
      </c>
      <c r="AC127" s="197">
        <f t="shared" si="86"/>
        <v>68813.225776434265</v>
      </c>
      <c r="AD127" s="196">
        <f t="shared" si="86"/>
        <v>1989.5912745833014</v>
      </c>
      <c r="AE127" s="197">
        <f t="shared" si="86"/>
        <v>1480.4439011663148</v>
      </c>
      <c r="AF127" t="s">
        <v>309</v>
      </c>
      <c r="AG127" s="173">
        <v>0.66</v>
      </c>
      <c r="AH127">
        <v>3.95</v>
      </c>
      <c r="AI127">
        <v>0.81</v>
      </c>
      <c r="AJ127">
        <v>0.25</v>
      </c>
      <c r="AK127">
        <v>5.33</v>
      </c>
      <c r="AL127">
        <v>0.37</v>
      </c>
      <c r="AM127">
        <v>23.25</v>
      </c>
      <c r="AN127">
        <v>7.88</v>
      </c>
      <c r="AO127">
        <v>5.51</v>
      </c>
      <c r="AP127">
        <v>21.55</v>
      </c>
      <c r="AQ127">
        <v>5.54</v>
      </c>
      <c r="AR127">
        <v>0.21</v>
      </c>
      <c r="AS127">
        <v>5.03</v>
      </c>
      <c r="AT127">
        <v>0.79</v>
      </c>
      <c r="AU127">
        <v>36.46</v>
      </c>
      <c r="AV127" s="173">
        <v>16.57</v>
      </c>
      <c r="AW127">
        <v>0.19</v>
      </c>
      <c r="AX127">
        <v>21.23</v>
      </c>
      <c r="AY127">
        <v>1.51</v>
      </c>
      <c r="AZ127" s="173">
        <v>7.7</v>
      </c>
      <c r="BA127">
        <v>1.46</v>
      </c>
      <c r="BB127" s="173">
        <v>3.34</v>
      </c>
      <c r="BC127">
        <v>3.22</v>
      </c>
      <c r="BD127" t="s">
        <v>311</v>
      </c>
      <c r="BE127">
        <v>3542.78</v>
      </c>
      <c r="BF127">
        <v>227211.8</v>
      </c>
      <c r="BG127">
        <v>63534500</v>
      </c>
      <c r="BH127">
        <v>9498850</v>
      </c>
      <c r="BI127">
        <v>3040.42</v>
      </c>
      <c r="BJ127">
        <v>4801792</v>
      </c>
      <c r="BK127">
        <v>52648.13</v>
      </c>
      <c r="BL127">
        <v>6777.36</v>
      </c>
      <c r="BM127">
        <v>9160070</v>
      </c>
      <c r="BN127">
        <v>13941000</v>
      </c>
      <c r="BO127">
        <v>534.47</v>
      </c>
      <c r="BP127">
        <v>388713.3</v>
      </c>
      <c r="BQ127">
        <v>9993.76</v>
      </c>
      <c r="BR127">
        <v>6023384</v>
      </c>
      <c r="BS127">
        <v>42986.6</v>
      </c>
      <c r="BT127">
        <v>1446836</v>
      </c>
      <c r="BU127">
        <v>9528832</v>
      </c>
      <c r="BV127">
        <v>56.3</v>
      </c>
      <c r="BW127">
        <v>4170.28</v>
      </c>
      <c r="BX127">
        <v>7670658</v>
      </c>
      <c r="BY127">
        <v>4673737</v>
      </c>
      <c r="BZ127">
        <v>3766.46</v>
      </c>
      <c r="CA127">
        <v>56186.32</v>
      </c>
      <c r="CB127">
        <v>280651.7</v>
      </c>
      <c r="CC127">
        <v>179001.4</v>
      </c>
      <c r="CD127">
        <v>645.58000000000004</v>
      </c>
      <c r="CE127">
        <v>1804498</v>
      </c>
      <c r="CF127">
        <v>122612.7</v>
      </c>
      <c r="CG127">
        <v>9776.0499999999993</v>
      </c>
      <c r="CH127">
        <v>1929345</v>
      </c>
      <c r="CI127">
        <v>3381.6</v>
      </c>
      <c r="CJ127">
        <v>1247.8599999999999</v>
      </c>
    </row>
    <row r="128" spans="1:88" ht="14.25" customHeight="1">
      <c r="A128" t="s">
        <v>292</v>
      </c>
      <c r="B128" t="s">
        <v>293</v>
      </c>
      <c r="D128" s="121">
        <v>44160</v>
      </c>
      <c r="E128" s="122">
        <v>0.85972222222222217</v>
      </c>
      <c r="F128">
        <v>2502</v>
      </c>
      <c r="G128">
        <v>39578.844869892942</v>
      </c>
      <c r="H128" t="s">
        <v>175</v>
      </c>
      <c r="I128" s="196">
        <f t="shared" ref="I128:AE128" si="87">$G128*I81</f>
        <v>4971.1029156585528</v>
      </c>
      <c r="J128" s="197">
        <f t="shared" si="87"/>
        <v>96097435.344100058</v>
      </c>
      <c r="K128" s="197">
        <f t="shared" si="87"/>
        <v>100728160.19387753</v>
      </c>
      <c r="L128" s="197">
        <f t="shared" si="87"/>
        <v>100451108.27978829</v>
      </c>
      <c r="M128" s="197">
        <f t="shared" si="87"/>
        <v>14390867.994693074</v>
      </c>
      <c r="N128" s="197">
        <f t="shared" si="87"/>
        <v>14513562.413789742</v>
      </c>
      <c r="O128" s="197">
        <f t="shared" si="87"/>
        <v>8418420.3038262278</v>
      </c>
      <c r="P128" s="197">
        <f t="shared" si="87"/>
        <v>10907929.646142496</v>
      </c>
      <c r="Q128" s="197">
        <f t="shared" si="87"/>
        <v>10773361.573584858</v>
      </c>
      <c r="R128" s="197">
        <f t="shared" si="87"/>
        <v>213884077.67690146</v>
      </c>
      <c r="S128" s="197">
        <f t="shared" si="87"/>
        <v>113907915.53555189</v>
      </c>
      <c r="T128" s="197">
        <f t="shared" si="87"/>
        <v>206522412.53110138</v>
      </c>
      <c r="U128" s="197">
        <f t="shared" si="87"/>
        <v>160769267.86150512</v>
      </c>
      <c r="V128" s="197">
        <f t="shared" si="87"/>
        <v>212340502.72697565</v>
      </c>
      <c r="W128" s="197">
        <f t="shared" si="87"/>
        <v>41755.681337737049</v>
      </c>
      <c r="X128" s="197">
        <f t="shared" si="87"/>
        <v>40212.106387811233</v>
      </c>
      <c r="Y128" s="197">
        <f t="shared" si="87"/>
        <v>5489585.7834541509</v>
      </c>
      <c r="Z128" s="198">
        <f t="shared" si="87"/>
        <v>61109736.479114704</v>
      </c>
      <c r="AA128" s="197">
        <f t="shared" si="87"/>
        <v>240045.6941359007</v>
      </c>
      <c r="AB128" s="196">
        <f t="shared" si="87"/>
        <v>1943.3212831117435</v>
      </c>
      <c r="AC128" s="197">
        <f t="shared" si="87"/>
        <v>136982.38209469948</v>
      </c>
      <c r="AD128" s="197">
        <f t="shared" si="87"/>
        <v>2370.7728077065872</v>
      </c>
      <c r="AE128" s="196">
        <f t="shared" si="87"/>
        <v>676.79824727516939</v>
      </c>
      <c r="AF128" t="s">
        <v>309</v>
      </c>
      <c r="AG128" s="173">
        <v>1.64</v>
      </c>
      <c r="AH128">
        <v>1.87</v>
      </c>
      <c r="AI128">
        <v>0.28000000000000003</v>
      </c>
      <c r="AJ128">
        <v>0.15</v>
      </c>
      <c r="AK128">
        <v>1.51</v>
      </c>
      <c r="AL128">
        <v>1.1200000000000001</v>
      </c>
      <c r="AM128">
        <v>4.51</v>
      </c>
      <c r="AN128">
        <v>0.8</v>
      </c>
      <c r="AO128">
        <v>3.35</v>
      </c>
      <c r="AP128">
        <v>1.63</v>
      </c>
      <c r="AQ128">
        <v>10.09</v>
      </c>
      <c r="AR128">
        <v>0.53</v>
      </c>
      <c r="AS128">
        <v>1.49</v>
      </c>
      <c r="AT128">
        <v>0.36</v>
      </c>
      <c r="AU128">
        <v>6.69</v>
      </c>
      <c r="AV128">
        <v>0.4</v>
      </c>
      <c r="AW128">
        <v>0.26</v>
      </c>
      <c r="AX128" s="174">
        <v>2.93</v>
      </c>
      <c r="AY128">
        <v>0.46</v>
      </c>
      <c r="AZ128" s="173">
        <v>13.94</v>
      </c>
      <c r="BA128">
        <v>0.39</v>
      </c>
      <c r="BB128">
        <v>3.43</v>
      </c>
      <c r="BC128" s="173">
        <v>3.52</v>
      </c>
      <c r="BD128" t="s">
        <v>311</v>
      </c>
      <c r="BE128">
        <v>6271.54</v>
      </c>
      <c r="BF128">
        <v>253207.1</v>
      </c>
      <c r="BG128">
        <v>63527440</v>
      </c>
      <c r="BH128">
        <v>9450511</v>
      </c>
      <c r="BI128">
        <v>8383.7800000000007</v>
      </c>
      <c r="BJ128">
        <v>11905070</v>
      </c>
      <c r="BK128">
        <v>103102</v>
      </c>
      <c r="BL128">
        <v>10575.33</v>
      </c>
      <c r="BM128">
        <v>11727430</v>
      </c>
      <c r="BN128">
        <v>13292620</v>
      </c>
      <c r="BO128">
        <v>564.48</v>
      </c>
      <c r="BP128">
        <v>340142.9</v>
      </c>
      <c r="BQ128">
        <v>9646.85</v>
      </c>
      <c r="BR128">
        <v>5355129</v>
      </c>
      <c r="BS128">
        <v>38573.980000000003</v>
      </c>
      <c r="BT128">
        <v>1108524</v>
      </c>
      <c r="BU128">
        <v>8309834</v>
      </c>
      <c r="BV128">
        <v>681.51</v>
      </c>
      <c r="BW128">
        <v>36581.67</v>
      </c>
      <c r="BX128">
        <v>5379446</v>
      </c>
      <c r="BY128">
        <v>8031585</v>
      </c>
      <c r="BZ128">
        <v>3420.82</v>
      </c>
      <c r="CA128">
        <v>45697.65</v>
      </c>
      <c r="CB128">
        <v>247915.1</v>
      </c>
      <c r="CC128">
        <v>229255.8</v>
      </c>
      <c r="CD128">
        <v>741.14</v>
      </c>
      <c r="CE128">
        <v>1648452</v>
      </c>
      <c r="CF128">
        <v>109093</v>
      </c>
      <c r="CG128">
        <v>17549.55</v>
      </c>
      <c r="CH128">
        <v>1791229</v>
      </c>
      <c r="CI128">
        <v>3412.72</v>
      </c>
      <c r="CJ128">
        <v>594.1</v>
      </c>
    </row>
    <row r="129" spans="1:88" ht="14.25" customHeight="1">
      <c r="A129" t="s">
        <v>248</v>
      </c>
      <c r="B129" t="s">
        <v>249</v>
      </c>
      <c r="D129" s="121">
        <v>44160</v>
      </c>
      <c r="E129" s="122">
        <v>0.76597222222222217</v>
      </c>
      <c r="F129">
        <v>2202</v>
      </c>
      <c r="G129">
        <v>39150.628292644178</v>
      </c>
      <c r="H129" t="s">
        <v>175</v>
      </c>
      <c r="I129" s="196">
        <f t="shared" ref="I129:AE129" si="88">$G129*I82</f>
        <v>3582.282488776942</v>
      </c>
      <c r="J129" s="197">
        <f t="shared" si="88"/>
        <v>100421361.57063232</v>
      </c>
      <c r="K129" s="197">
        <f t="shared" si="88"/>
        <v>111892495.66037706</v>
      </c>
      <c r="L129" s="197">
        <f t="shared" si="88"/>
        <v>112401453.82818143</v>
      </c>
      <c r="M129" s="197">
        <f t="shared" si="88"/>
        <v>4482746.9395077582</v>
      </c>
      <c r="N129" s="197">
        <f t="shared" si="88"/>
        <v>5093496.7408730071</v>
      </c>
      <c r="O129" s="197">
        <f t="shared" si="88"/>
        <v>4087325.5937520526</v>
      </c>
      <c r="P129" s="197">
        <f t="shared" si="88"/>
        <v>6964896.7732613999</v>
      </c>
      <c r="Q129" s="197">
        <f t="shared" si="88"/>
        <v>7184140.2917002067</v>
      </c>
      <c r="R129" s="197">
        <f t="shared" si="88"/>
        <v>233611799.0222078</v>
      </c>
      <c r="S129" s="197">
        <f t="shared" si="88"/>
        <v>121484399.59207489</v>
      </c>
      <c r="T129" s="197">
        <f t="shared" si="88"/>
        <v>225977426.50514218</v>
      </c>
      <c r="U129" s="197">
        <f t="shared" si="88"/>
        <v>167564689.09251708</v>
      </c>
      <c r="V129" s="197">
        <f t="shared" si="88"/>
        <v>230127393.10416248</v>
      </c>
      <c r="W129" s="197">
        <f t="shared" si="88"/>
        <v>10746.847466330828</v>
      </c>
      <c r="X129" s="197">
        <f t="shared" si="88"/>
        <v>9427.4712928687168</v>
      </c>
      <c r="Y129" s="197">
        <f t="shared" si="88"/>
        <v>5946980.4376526512</v>
      </c>
      <c r="Z129" s="198">
        <f t="shared" si="88"/>
        <v>57551423.590186939</v>
      </c>
      <c r="AA129" s="197">
        <f t="shared" si="88"/>
        <v>245709.34316463486</v>
      </c>
      <c r="AB129" s="196">
        <f t="shared" si="88"/>
        <v>450.23222536540806</v>
      </c>
      <c r="AC129" s="197">
        <f t="shared" si="88"/>
        <v>47607.164003855316</v>
      </c>
      <c r="AD129" s="196">
        <f t="shared" si="88"/>
        <v>336.69540331673994</v>
      </c>
      <c r="AE129" s="196">
        <f t="shared" si="88"/>
        <v>254.47908390218714</v>
      </c>
      <c r="AF129" t="s">
        <v>309</v>
      </c>
      <c r="AG129" s="173">
        <v>0.72</v>
      </c>
      <c r="AH129">
        <v>4.75</v>
      </c>
      <c r="AI129">
        <v>0.75</v>
      </c>
      <c r="AJ129">
        <v>0.4</v>
      </c>
      <c r="AK129">
        <v>7.7</v>
      </c>
      <c r="AL129">
        <v>0.54</v>
      </c>
      <c r="AM129">
        <v>5.0999999999999996</v>
      </c>
      <c r="AN129">
        <v>5.15</v>
      </c>
      <c r="AO129">
        <v>4.72</v>
      </c>
      <c r="AP129">
        <v>1.99</v>
      </c>
      <c r="AQ129">
        <v>2.0699999999999998</v>
      </c>
      <c r="AR129">
        <v>0.32</v>
      </c>
      <c r="AS129">
        <v>5.09</v>
      </c>
      <c r="AT129">
        <v>0.24</v>
      </c>
      <c r="AU129">
        <v>10.23</v>
      </c>
      <c r="AV129">
        <v>0.4</v>
      </c>
      <c r="AW129">
        <v>0.37</v>
      </c>
      <c r="AX129" s="174">
        <v>2.59</v>
      </c>
      <c r="AY129">
        <v>0.43</v>
      </c>
      <c r="AZ129" s="173">
        <v>29.62</v>
      </c>
      <c r="BA129">
        <v>3.52</v>
      </c>
      <c r="BB129" s="173">
        <v>8.39</v>
      </c>
      <c r="BC129" s="173">
        <v>12.88</v>
      </c>
      <c r="BD129" t="s">
        <v>311</v>
      </c>
      <c r="BE129">
        <v>5381.14</v>
      </c>
      <c r="BF129">
        <v>294773.90000000002</v>
      </c>
      <c r="BG129">
        <v>80507180</v>
      </c>
      <c r="BH129">
        <v>12068430</v>
      </c>
      <c r="BI129">
        <v>2921.51</v>
      </c>
      <c r="BJ129">
        <v>4776307</v>
      </c>
      <c r="BK129">
        <v>56552.75</v>
      </c>
      <c r="BL129">
        <v>7826.82</v>
      </c>
      <c r="BM129">
        <v>9845056</v>
      </c>
      <c r="BN129">
        <v>16163690</v>
      </c>
      <c r="BO129">
        <v>670.04</v>
      </c>
      <c r="BP129">
        <v>424709.7</v>
      </c>
      <c r="BQ129">
        <v>11201.35</v>
      </c>
      <c r="BR129">
        <v>6622766</v>
      </c>
      <c r="BS129">
        <v>42500.78</v>
      </c>
      <c r="BT129">
        <v>1220354</v>
      </c>
      <c r="BU129">
        <v>9379593</v>
      </c>
      <c r="BV129">
        <v>199.63</v>
      </c>
      <c r="BW129">
        <v>12309.04</v>
      </c>
      <c r="BX129">
        <v>6650128</v>
      </c>
      <c r="BY129">
        <v>8417933</v>
      </c>
      <c r="BZ129">
        <v>3763.87</v>
      </c>
      <c r="CA129">
        <v>49486.12</v>
      </c>
      <c r="CB129">
        <v>275550.3</v>
      </c>
      <c r="CC129">
        <v>263659.90000000002</v>
      </c>
      <c r="CD129">
        <v>586.32000000000005</v>
      </c>
      <c r="CE129">
        <v>1788271</v>
      </c>
      <c r="CF129">
        <v>120124.9</v>
      </c>
      <c r="CG129">
        <v>6721.89</v>
      </c>
      <c r="CH129">
        <v>1919077</v>
      </c>
      <c r="CI129">
        <v>2002.03</v>
      </c>
      <c r="CJ129">
        <v>330.01</v>
      </c>
    </row>
    <row r="130" spans="1:88" ht="14.25" customHeight="1">
      <c r="A130" t="s">
        <v>294</v>
      </c>
      <c r="B130" t="s">
        <v>295</v>
      </c>
      <c r="D130" s="121">
        <v>44160</v>
      </c>
      <c r="E130" s="122">
        <v>0.86388888888888893</v>
      </c>
      <c r="F130">
        <v>2503</v>
      </c>
      <c r="G130">
        <v>40062.633024276343</v>
      </c>
      <c r="H130" t="s">
        <v>175</v>
      </c>
      <c r="I130" s="196">
        <f t="shared" ref="I130:AE130" si="89">$G130*I83</f>
        <v>1818.8435393021462</v>
      </c>
      <c r="J130" s="197">
        <f t="shared" si="89"/>
        <v>129161928.87026693</v>
      </c>
      <c r="K130" s="197">
        <f t="shared" si="89"/>
        <v>136293077.54858813</v>
      </c>
      <c r="L130" s="197">
        <f t="shared" si="89"/>
        <v>137294643.37419504</v>
      </c>
      <c r="M130" s="197">
        <f t="shared" si="89"/>
        <v>2517936.4855757682</v>
      </c>
      <c r="N130" s="197">
        <f t="shared" si="89"/>
        <v>2658556.3274909779</v>
      </c>
      <c r="O130" s="197">
        <f t="shared" si="89"/>
        <v>2246712.4600014174</v>
      </c>
      <c r="P130" s="197">
        <f t="shared" si="89"/>
        <v>1879738.7414990461</v>
      </c>
      <c r="Q130" s="197">
        <f t="shared" si="89"/>
        <v>2131332.0768915014</v>
      </c>
      <c r="R130" s="197">
        <f t="shared" si="89"/>
        <v>228557321.40349653</v>
      </c>
      <c r="S130" s="197">
        <f t="shared" si="89"/>
        <v>124314350.2743295</v>
      </c>
      <c r="T130" s="197">
        <f t="shared" si="89"/>
        <v>225031809.69736022</v>
      </c>
      <c r="U130" s="197">
        <f t="shared" si="89"/>
        <v>174753205.2518934</v>
      </c>
      <c r="V130" s="197">
        <f t="shared" si="89"/>
        <v>230360139.88958898</v>
      </c>
      <c r="W130" s="197">
        <f t="shared" si="89"/>
        <v>26100.805415316037</v>
      </c>
      <c r="X130" s="197">
        <f t="shared" si="89"/>
        <v>26425.312742812675</v>
      </c>
      <c r="Y130" s="197">
        <f t="shared" si="89"/>
        <v>1845685.5034284112</v>
      </c>
      <c r="Z130" s="197">
        <f t="shared" si="89"/>
        <v>3328804.1779871215</v>
      </c>
      <c r="AA130" s="197">
        <f t="shared" si="89"/>
        <v>58451.381582419192</v>
      </c>
      <c r="AB130" s="196">
        <f t="shared" si="89"/>
        <v>-164.25679539953302</v>
      </c>
      <c r="AC130" s="197">
        <f t="shared" si="89"/>
        <v>53283.301922287537</v>
      </c>
      <c r="AD130" s="196">
        <f t="shared" si="89"/>
        <v>785.22760727581635</v>
      </c>
      <c r="AE130" s="197">
        <f t="shared" si="89"/>
        <v>1586.4802677613434</v>
      </c>
      <c r="AF130" t="s">
        <v>309</v>
      </c>
      <c r="AG130" s="173">
        <v>3.83</v>
      </c>
      <c r="AH130">
        <v>0.9</v>
      </c>
      <c r="AI130">
        <v>0.74</v>
      </c>
      <c r="AJ130">
        <v>0.19</v>
      </c>
      <c r="AK130">
        <v>4.33</v>
      </c>
      <c r="AL130">
        <v>0.63</v>
      </c>
      <c r="AM130">
        <v>9.0399999999999991</v>
      </c>
      <c r="AN130">
        <v>2.61</v>
      </c>
      <c r="AO130">
        <v>17.149999999999999</v>
      </c>
      <c r="AP130">
        <v>3.71</v>
      </c>
      <c r="AQ130">
        <v>15.08</v>
      </c>
      <c r="AR130">
        <v>0.45</v>
      </c>
      <c r="AS130">
        <v>2.09</v>
      </c>
      <c r="AT130">
        <v>1.3</v>
      </c>
      <c r="AU130">
        <v>5.95</v>
      </c>
      <c r="AV130">
        <v>0.65</v>
      </c>
      <c r="AW130">
        <v>0.52</v>
      </c>
      <c r="AX130">
        <v>2.08</v>
      </c>
      <c r="AY130">
        <v>1.04</v>
      </c>
      <c r="AZ130" s="173">
        <v>49.81</v>
      </c>
      <c r="BA130">
        <v>0.48</v>
      </c>
      <c r="BB130" s="173">
        <v>15.53</v>
      </c>
      <c r="BC130">
        <v>6.98</v>
      </c>
      <c r="BD130" t="s">
        <v>311</v>
      </c>
      <c r="BE130">
        <v>2647</v>
      </c>
      <c r="BF130">
        <v>342856.1</v>
      </c>
      <c r="BG130">
        <v>82249600</v>
      </c>
      <c r="BH130">
        <v>12360210</v>
      </c>
      <c r="BI130">
        <v>1491.24</v>
      </c>
      <c r="BJ130">
        <v>2097737</v>
      </c>
      <c r="BK130">
        <v>26954.55</v>
      </c>
      <c r="BL130">
        <v>2489.19</v>
      </c>
      <c r="BM130">
        <v>4168745</v>
      </c>
      <c r="BN130">
        <v>13339160</v>
      </c>
      <c r="BO130">
        <v>620.04</v>
      </c>
      <c r="BP130">
        <v>354698.3</v>
      </c>
      <c r="BQ130">
        <v>10561.98</v>
      </c>
      <c r="BR130">
        <v>5559401</v>
      </c>
      <c r="BS130">
        <v>39330.06</v>
      </c>
      <c r="BT130">
        <v>1050681</v>
      </c>
      <c r="BU130">
        <v>8049120</v>
      </c>
      <c r="BV130">
        <v>431.49</v>
      </c>
      <c r="BW130">
        <v>23998.49</v>
      </c>
      <c r="BX130">
        <v>1732762</v>
      </c>
      <c r="BY130">
        <v>410167.1</v>
      </c>
      <c r="BZ130">
        <v>3468.61</v>
      </c>
      <c r="CA130">
        <v>43819.6</v>
      </c>
      <c r="CB130">
        <v>239510.8</v>
      </c>
      <c r="CC130">
        <v>53686.04</v>
      </c>
      <c r="CD130">
        <v>442.23</v>
      </c>
      <c r="CE130">
        <v>1594067</v>
      </c>
      <c r="CF130">
        <v>106614</v>
      </c>
      <c r="CG130">
        <v>6547.36</v>
      </c>
      <c r="CH130">
        <v>1729218</v>
      </c>
      <c r="CI130">
        <v>2123.91</v>
      </c>
      <c r="CJ130">
        <v>1165.6300000000001</v>
      </c>
    </row>
    <row r="131" spans="1:88" ht="14.25" customHeight="1">
      <c r="A131" t="s">
        <v>250</v>
      </c>
      <c r="B131" t="s">
        <v>251</v>
      </c>
      <c r="D131" s="121">
        <v>44160</v>
      </c>
      <c r="E131" s="122">
        <v>0.76944444444444438</v>
      </c>
      <c r="F131">
        <v>2203</v>
      </c>
      <c r="G131">
        <v>39218.288332729993</v>
      </c>
      <c r="H131" t="s">
        <v>175</v>
      </c>
      <c r="I131" s="196">
        <f t="shared" ref="I131:AE131" si="90">$G131*I84</f>
        <v>1847.1813804715828</v>
      </c>
      <c r="J131" s="197">
        <f t="shared" si="90"/>
        <v>108517003.81666389</v>
      </c>
      <c r="K131" s="197">
        <f t="shared" si="90"/>
        <v>139734761.32951698</v>
      </c>
      <c r="L131" s="197">
        <f t="shared" si="90"/>
        <v>140323035.65450791</v>
      </c>
      <c r="M131" s="197">
        <f t="shared" si="90"/>
        <v>848291.57663694967</v>
      </c>
      <c r="N131" s="197">
        <f t="shared" si="90"/>
        <v>1055364.1390337641</v>
      </c>
      <c r="O131" s="197">
        <f t="shared" si="90"/>
        <v>1136545.9958825153</v>
      </c>
      <c r="P131" s="197">
        <f t="shared" si="90"/>
        <v>1383229.0294953869</v>
      </c>
      <c r="Q131" s="197">
        <f t="shared" si="90"/>
        <v>2175830.63669986</v>
      </c>
      <c r="R131" s="197">
        <f t="shared" si="90"/>
        <v>251075481.90613741</v>
      </c>
      <c r="S131" s="197">
        <f t="shared" si="90"/>
        <v>107811074.62667476</v>
      </c>
      <c r="T131" s="197">
        <f t="shared" si="90"/>
        <v>226524833.40984845</v>
      </c>
      <c r="U131" s="197">
        <f t="shared" si="90"/>
        <v>144637047.3711082</v>
      </c>
      <c r="V131" s="197">
        <f t="shared" si="90"/>
        <v>231780084.04643425</v>
      </c>
      <c r="W131" s="197">
        <f t="shared" si="90"/>
        <v>1537.3569026430157</v>
      </c>
      <c r="X131" s="196">
        <f t="shared" si="90"/>
        <v>-125.49852266473599</v>
      </c>
      <c r="Y131" s="197">
        <f t="shared" si="90"/>
        <v>1994249.9617193202</v>
      </c>
      <c r="Z131" s="197">
        <f t="shared" si="90"/>
        <v>1884830.9372710036</v>
      </c>
      <c r="AA131" s="197">
        <f t="shared" si="90"/>
        <v>56788.08150579303</v>
      </c>
      <c r="AB131" s="196">
        <f t="shared" si="90"/>
        <v>345.12093732802396</v>
      </c>
      <c r="AC131" s="197">
        <f t="shared" si="90"/>
        <v>45493.21446596679</v>
      </c>
      <c r="AD131" s="196">
        <f t="shared" si="90"/>
        <v>121.57669383146298</v>
      </c>
      <c r="AE131" s="196">
        <f t="shared" si="90"/>
        <v>1054.9719561504369</v>
      </c>
      <c r="AF131" t="s">
        <v>309</v>
      </c>
      <c r="AG131" s="173">
        <v>31.69</v>
      </c>
      <c r="AH131">
        <v>2.64</v>
      </c>
      <c r="AI131">
        <v>18.510000000000002</v>
      </c>
      <c r="AJ131">
        <v>17.93</v>
      </c>
      <c r="AK131">
        <v>11.08</v>
      </c>
      <c r="AL131">
        <v>18.04</v>
      </c>
      <c r="AM131">
        <v>19.170000000000002</v>
      </c>
      <c r="AN131">
        <v>7.5</v>
      </c>
      <c r="AO131">
        <v>27.34</v>
      </c>
      <c r="AP131">
        <v>12.38</v>
      </c>
      <c r="AQ131">
        <v>14.56</v>
      </c>
      <c r="AR131">
        <v>17.75</v>
      </c>
      <c r="AS131">
        <v>2.48</v>
      </c>
      <c r="AT131">
        <v>17.850000000000001</v>
      </c>
      <c r="AU131">
        <v>18.920000000000002</v>
      </c>
      <c r="AV131" s="173" t="s">
        <v>310</v>
      </c>
      <c r="AW131">
        <v>17.98</v>
      </c>
      <c r="AX131">
        <v>6.14</v>
      </c>
      <c r="AY131">
        <v>23.87</v>
      </c>
      <c r="AZ131" s="173" t="s">
        <v>310</v>
      </c>
      <c r="BA131">
        <v>16.12</v>
      </c>
      <c r="BB131" s="173" t="s">
        <v>310</v>
      </c>
      <c r="BC131" s="173">
        <v>22.92</v>
      </c>
      <c r="BD131" t="s">
        <v>311</v>
      </c>
      <c r="BE131">
        <v>2772.58</v>
      </c>
      <c r="BF131">
        <v>327664.59999999998</v>
      </c>
      <c r="BG131">
        <v>88379130</v>
      </c>
      <c r="BH131">
        <v>13249710</v>
      </c>
      <c r="BI131">
        <v>583.37</v>
      </c>
      <c r="BJ131">
        <v>881818.8</v>
      </c>
      <c r="BK131">
        <v>12901.99</v>
      </c>
      <c r="BL131">
        <v>2300.27</v>
      </c>
      <c r="BM131">
        <v>4387415</v>
      </c>
      <c r="BN131">
        <v>13237190</v>
      </c>
      <c r="BO131">
        <v>610.04</v>
      </c>
      <c r="BP131">
        <v>374524.7</v>
      </c>
      <c r="BQ131">
        <v>9945.92</v>
      </c>
      <c r="BR131">
        <v>5866651</v>
      </c>
      <c r="BS131">
        <v>43805.17</v>
      </c>
      <c r="BT131">
        <v>926297.9</v>
      </c>
      <c r="BU131">
        <v>8423855</v>
      </c>
      <c r="BV131">
        <v>34.44</v>
      </c>
      <c r="BW131">
        <v>2820.31</v>
      </c>
      <c r="BX131">
        <v>1963191</v>
      </c>
      <c r="BY131">
        <v>210501.3</v>
      </c>
      <c r="BZ131">
        <v>3862.42</v>
      </c>
      <c r="CA131">
        <v>40390.93</v>
      </c>
      <c r="CB131">
        <v>241297.7</v>
      </c>
      <c r="CC131">
        <v>52012.18</v>
      </c>
      <c r="CD131">
        <v>504.83</v>
      </c>
      <c r="CE131">
        <v>1617232</v>
      </c>
      <c r="CF131">
        <v>106820.6</v>
      </c>
      <c r="CG131">
        <v>5703.61</v>
      </c>
      <c r="CH131">
        <v>1723144</v>
      </c>
      <c r="CI131">
        <v>1627.9</v>
      </c>
      <c r="CJ131">
        <v>811.89</v>
      </c>
    </row>
    <row r="132" spans="1:88" ht="14.25" customHeight="1">
      <c r="A132" t="s">
        <v>296</v>
      </c>
      <c r="B132" t="s">
        <v>297</v>
      </c>
      <c r="D132" s="121">
        <v>44160</v>
      </c>
      <c r="E132" s="122">
        <v>0.86736111111111114</v>
      </c>
      <c r="F132">
        <v>2504</v>
      </c>
      <c r="G132">
        <v>39842.896948896538</v>
      </c>
      <c r="H132" t="s">
        <v>175</v>
      </c>
      <c r="I132" s="196">
        <f t="shared" ref="I132:AE132" si="91">$G132*I85</f>
        <v>1932.3805020214822</v>
      </c>
      <c r="J132" s="197">
        <f t="shared" si="91"/>
        <v>131122973.8588185</v>
      </c>
      <c r="K132" s="197">
        <f t="shared" si="91"/>
        <v>136143178.87437946</v>
      </c>
      <c r="L132" s="197">
        <f t="shared" si="91"/>
        <v>136661136.53471512</v>
      </c>
      <c r="M132" s="197">
        <f t="shared" si="91"/>
        <v>2621264.1902679033</v>
      </c>
      <c r="N132" s="197">
        <f t="shared" si="91"/>
        <v>2765495.4772229088</v>
      </c>
      <c r="O132" s="197">
        <f t="shared" si="91"/>
        <v>3205361.0595387267</v>
      </c>
      <c r="P132" s="197">
        <f t="shared" si="91"/>
        <v>1889350.1733166738</v>
      </c>
      <c r="Q132" s="197">
        <f t="shared" si="91"/>
        <v>1965848.5354585552</v>
      </c>
      <c r="R132" s="197">
        <f t="shared" si="91"/>
        <v>229853672.49818411</v>
      </c>
      <c r="S132" s="197">
        <f t="shared" si="91"/>
        <v>125903554.35851306</v>
      </c>
      <c r="T132" s="197">
        <f t="shared" si="91"/>
        <v>222283522.07789379</v>
      </c>
      <c r="U132" s="197">
        <f t="shared" si="91"/>
        <v>172559586.68567091</v>
      </c>
      <c r="V132" s="197">
        <f t="shared" si="91"/>
        <v>227463098.68125033</v>
      </c>
      <c r="W132" s="197">
        <f t="shared" si="91"/>
        <v>40360.854609232192</v>
      </c>
      <c r="X132" s="197">
        <f t="shared" si="91"/>
        <v>39344.860737035335</v>
      </c>
      <c r="Y132" s="197">
        <f t="shared" si="91"/>
        <v>2517672.658200772</v>
      </c>
      <c r="Z132" s="197">
        <f t="shared" si="91"/>
        <v>15933174.489863725</v>
      </c>
      <c r="AA132" s="197">
        <f t="shared" si="91"/>
        <v>57533.143194206597</v>
      </c>
      <c r="AB132" s="196">
        <f t="shared" si="91"/>
        <v>498.03621186120677</v>
      </c>
      <c r="AC132" s="197">
        <f t="shared" si="91"/>
        <v>81279.509775748942</v>
      </c>
      <c r="AD132" s="196">
        <f t="shared" si="91"/>
        <v>988.10384433263414</v>
      </c>
      <c r="AE132" s="197">
        <f t="shared" si="91"/>
        <v>4346.8600571246125</v>
      </c>
      <c r="AF132" t="s">
        <v>309</v>
      </c>
      <c r="AG132" s="173">
        <v>1.36</v>
      </c>
      <c r="AH132">
        <v>1.87</v>
      </c>
      <c r="AI132">
        <v>0.83</v>
      </c>
      <c r="AJ132">
        <v>1.42</v>
      </c>
      <c r="AK132">
        <v>7.04</v>
      </c>
      <c r="AL132">
        <v>0.82</v>
      </c>
      <c r="AM132">
        <v>5.18</v>
      </c>
      <c r="AN132">
        <v>3.07</v>
      </c>
      <c r="AO132">
        <v>13.35</v>
      </c>
      <c r="AP132">
        <v>2.11</v>
      </c>
      <c r="AQ132">
        <v>9.5399999999999991</v>
      </c>
      <c r="AR132">
        <v>0.45</v>
      </c>
      <c r="AS132">
        <v>2.62</v>
      </c>
      <c r="AT132">
        <v>0.72</v>
      </c>
      <c r="AU132">
        <v>5.25</v>
      </c>
      <c r="AV132">
        <v>0.47</v>
      </c>
      <c r="AW132">
        <v>0.56000000000000005</v>
      </c>
      <c r="AX132">
        <v>1.56</v>
      </c>
      <c r="AY132">
        <v>0.75</v>
      </c>
      <c r="AZ132" s="173">
        <v>25.47</v>
      </c>
      <c r="BA132">
        <v>1.53</v>
      </c>
      <c r="BB132" s="173">
        <v>3.7</v>
      </c>
      <c r="BC132">
        <v>1.55</v>
      </c>
      <c r="BD132" t="s">
        <v>311</v>
      </c>
      <c r="BE132">
        <v>2722.57</v>
      </c>
      <c r="BF132">
        <v>330350.8</v>
      </c>
      <c r="BG132">
        <v>80893340</v>
      </c>
      <c r="BH132">
        <v>12116900</v>
      </c>
      <c r="BI132">
        <v>1473.46</v>
      </c>
      <c r="BJ132">
        <v>2148284</v>
      </c>
      <c r="BK132">
        <v>38385.360000000001</v>
      </c>
      <c r="BL132">
        <v>2366.9499999999998</v>
      </c>
      <c r="BM132">
        <v>3958081</v>
      </c>
      <c r="BN132">
        <v>13646730</v>
      </c>
      <c r="BO132">
        <v>595.59</v>
      </c>
      <c r="BP132">
        <v>345003</v>
      </c>
      <c r="BQ132">
        <v>9898.15</v>
      </c>
      <c r="BR132">
        <v>5406183</v>
      </c>
      <c r="BS132">
        <v>37128.79</v>
      </c>
      <c r="BT132">
        <v>1065382</v>
      </c>
      <c r="BU132">
        <v>7883042</v>
      </c>
      <c r="BV132">
        <v>630.39</v>
      </c>
      <c r="BW132">
        <v>33802.76</v>
      </c>
      <c r="BX132">
        <v>2326398</v>
      </c>
      <c r="BY132">
        <v>2001085</v>
      </c>
      <c r="BZ132">
        <v>3397.48</v>
      </c>
      <c r="CA132">
        <v>44260.959999999999</v>
      </c>
      <c r="CB132">
        <v>235277.3</v>
      </c>
      <c r="CC132">
        <v>52199.34</v>
      </c>
      <c r="CD132">
        <v>520.39</v>
      </c>
      <c r="CE132">
        <v>1571107</v>
      </c>
      <c r="CF132">
        <v>105028</v>
      </c>
      <c r="CG132">
        <v>9873.89</v>
      </c>
      <c r="CH132">
        <v>1730495</v>
      </c>
      <c r="CI132">
        <v>2277.64</v>
      </c>
      <c r="CJ132">
        <v>2990.76</v>
      </c>
    </row>
    <row r="133" spans="1:88" ht="14.25" customHeight="1">
      <c r="A133" t="s">
        <v>252</v>
      </c>
      <c r="B133" t="s">
        <v>253</v>
      </c>
      <c r="D133" s="121">
        <v>44160</v>
      </c>
      <c r="E133" s="122">
        <v>0.77361111111111114</v>
      </c>
      <c r="F133">
        <v>2204</v>
      </c>
      <c r="G133">
        <v>39284.898829163336</v>
      </c>
      <c r="H133" t="s">
        <v>175</v>
      </c>
      <c r="I133" s="196">
        <f t="shared" ref="I133:AE133" si="92">$G133*I86</f>
        <v>1429.9703173815456</v>
      </c>
      <c r="J133" s="197">
        <f t="shared" si="92"/>
        <v>123590291.71654786</v>
      </c>
      <c r="K133" s="197">
        <f t="shared" si="92"/>
        <v>128108055.08190164</v>
      </c>
      <c r="L133" s="197">
        <f t="shared" si="92"/>
        <v>128658043.66550992</v>
      </c>
      <c r="M133" s="197">
        <f t="shared" si="92"/>
        <v>529953.28520541335</v>
      </c>
      <c r="N133" s="197">
        <f t="shared" si="92"/>
        <v>596344.76422669948</v>
      </c>
      <c r="O133" s="197">
        <f t="shared" si="92"/>
        <v>920445.17956729699</v>
      </c>
      <c r="P133" s="197">
        <f t="shared" si="92"/>
        <v>1350221.9727583437</v>
      </c>
      <c r="Q133" s="197">
        <f t="shared" si="92"/>
        <v>1394221.0594470068</v>
      </c>
      <c r="R133" s="197">
        <f t="shared" si="92"/>
        <v>212020598.98099452</v>
      </c>
      <c r="S133" s="197">
        <f t="shared" si="92"/>
        <v>110626275.10292396</v>
      </c>
      <c r="T133" s="197">
        <f t="shared" si="92"/>
        <v>207777829.90744489</v>
      </c>
      <c r="U133" s="197">
        <f t="shared" si="92"/>
        <v>161225224.79488632</v>
      </c>
      <c r="V133" s="197">
        <f t="shared" si="92"/>
        <v>211784889.58801955</v>
      </c>
      <c r="W133" s="196">
        <f t="shared" si="92"/>
        <v>-3.9284898829163337</v>
      </c>
      <c r="X133" s="196">
        <f t="shared" si="92"/>
        <v>-1826.7477955560951</v>
      </c>
      <c r="Y133" s="197">
        <f t="shared" si="92"/>
        <v>2194061.5996087724</v>
      </c>
      <c r="Z133" s="197">
        <f t="shared" si="92"/>
        <v>257473.2269263365</v>
      </c>
      <c r="AA133" s="197">
        <f t="shared" si="92"/>
        <v>46906.169202021018</v>
      </c>
      <c r="AB133" s="196">
        <f t="shared" si="92"/>
        <v>-381.06351864288439</v>
      </c>
      <c r="AC133" s="197">
        <f t="shared" si="92"/>
        <v>44509.790373442062</v>
      </c>
      <c r="AD133" s="196">
        <f t="shared" si="92"/>
        <v>-78.569797658326678</v>
      </c>
      <c r="AE133" s="197">
        <f t="shared" si="92"/>
        <v>2101.7420873602387</v>
      </c>
      <c r="AF133" t="s">
        <v>309</v>
      </c>
      <c r="AG133" s="173">
        <v>8</v>
      </c>
      <c r="AH133">
        <v>1.1100000000000001</v>
      </c>
      <c r="AI133">
        <v>1.05</v>
      </c>
      <c r="AJ133">
        <v>1.06</v>
      </c>
      <c r="AK133">
        <v>16.690000000000001</v>
      </c>
      <c r="AL133">
        <v>0.86</v>
      </c>
      <c r="AM133">
        <v>10.02</v>
      </c>
      <c r="AN133">
        <v>9.0500000000000007</v>
      </c>
      <c r="AO133">
        <v>21.89</v>
      </c>
      <c r="AP133">
        <v>3.45</v>
      </c>
      <c r="AQ133">
        <v>7.11</v>
      </c>
      <c r="AR133">
        <v>0.38</v>
      </c>
      <c r="AS133">
        <v>1.89</v>
      </c>
      <c r="AT133">
        <v>0.47</v>
      </c>
      <c r="AU133" s="173" t="s">
        <v>310</v>
      </c>
      <c r="AV133" s="173">
        <v>9.0299999999999994</v>
      </c>
      <c r="AW133">
        <v>0.64</v>
      </c>
      <c r="AX133">
        <v>2.54</v>
      </c>
      <c r="AY133">
        <v>0.59</v>
      </c>
      <c r="AZ133" s="173">
        <v>50.83</v>
      </c>
      <c r="BA133">
        <v>1.08</v>
      </c>
      <c r="BB133" s="173">
        <v>52.84</v>
      </c>
      <c r="BC133">
        <v>3.84</v>
      </c>
      <c r="BD133" t="s">
        <v>311</v>
      </c>
      <c r="BE133">
        <v>2496.96</v>
      </c>
      <c r="BF133">
        <v>348852.1</v>
      </c>
      <c r="BG133">
        <v>87124850</v>
      </c>
      <c r="BH133">
        <v>13054330</v>
      </c>
      <c r="BI133">
        <v>347.8</v>
      </c>
      <c r="BJ133">
        <v>542169.4</v>
      </c>
      <c r="BK133">
        <v>12884.12</v>
      </c>
      <c r="BL133">
        <v>2121.34</v>
      </c>
      <c r="BM133">
        <v>3964571</v>
      </c>
      <c r="BN133">
        <v>13442830</v>
      </c>
      <c r="BO133">
        <v>586.70000000000005</v>
      </c>
      <c r="BP133">
        <v>369151.8</v>
      </c>
      <c r="BQ133">
        <v>10362.92</v>
      </c>
      <c r="BR133">
        <v>5761623</v>
      </c>
      <c r="BS133">
        <v>41013.54</v>
      </c>
      <c r="BT133">
        <v>1119552</v>
      </c>
      <c r="BU133">
        <v>8896855</v>
      </c>
      <c r="BV133">
        <v>5.56</v>
      </c>
      <c r="BW133">
        <v>1491.95</v>
      </c>
      <c r="BX133">
        <v>2321009</v>
      </c>
      <c r="BY133">
        <v>35166.639999999999</v>
      </c>
      <c r="BZ133">
        <v>3623.46</v>
      </c>
      <c r="CA133">
        <v>46162.36</v>
      </c>
      <c r="CB133">
        <v>262092.7</v>
      </c>
      <c r="CC133">
        <v>48177.55</v>
      </c>
      <c r="CD133">
        <v>446.68</v>
      </c>
      <c r="CE133">
        <v>1723415</v>
      </c>
      <c r="CF133">
        <v>116253.3</v>
      </c>
      <c r="CG133">
        <v>6037.1</v>
      </c>
      <c r="CH133">
        <v>1854094</v>
      </c>
      <c r="CI133">
        <v>1604.57</v>
      </c>
      <c r="CJ133">
        <v>1639.76</v>
      </c>
    </row>
    <row r="134" spans="1:88" ht="14.25" customHeight="1">
      <c r="A134" t="s">
        <v>298</v>
      </c>
      <c r="B134" t="s">
        <v>299</v>
      </c>
      <c r="D134" s="121">
        <v>44160</v>
      </c>
      <c r="E134" s="122">
        <v>0.87152777777777779</v>
      </c>
      <c r="F134">
        <v>2505</v>
      </c>
      <c r="G134">
        <v>40190.217376699606</v>
      </c>
      <c r="H134" t="s">
        <v>175</v>
      </c>
      <c r="I134" s="196">
        <f t="shared" ref="I134:AE134" si="93">$G134*I87</f>
        <v>1860.8070645411917</v>
      </c>
      <c r="J134" s="197">
        <f t="shared" si="93"/>
        <v>125272907.56317267</v>
      </c>
      <c r="K134" s="197">
        <f t="shared" si="93"/>
        <v>130618206.47427371</v>
      </c>
      <c r="L134" s="197">
        <f t="shared" si="93"/>
        <v>130256494.51788342</v>
      </c>
      <c r="M134" s="197">
        <f t="shared" si="93"/>
        <v>2483755.4338800353</v>
      </c>
      <c r="N134" s="197">
        <f t="shared" si="93"/>
        <v>2740972.8250909131</v>
      </c>
      <c r="O134" s="197">
        <f t="shared" si="93"/>
        <v>3197935.5966639873</v>
      </c>
      <c r="P134" s="197">
        <f t="shared" si="93"/>
        <v>1865629.8906263958</v>
      </c>
      <c r="Q134" s="197">
        <f t="shared" si="93"/>
        <v>1846740.488459347</v>
      </c>
      <c r="R134" s="197">
        <f t="shared" si="93"/>
        <v>227557010.78687316</v>
      </c>
      <c r="S134" s="197">
        <f t="shared" si="93"/>
        <v>122218451.0425435</v>
      </c>
      <c r="T134" s="197">
        <f t="shared" si="93"/>
        <v>214374619.48731568</v>
      </c>
      <c r="U134" s="197">
        <f t="shared" si="93"/>
        <v>171290706.45949373</v>
      </c>
      <c r="V134" s="197">
        <f t="shared" si="93"/>
        <v>219920869.48530024</v>
      </c>
      <c r="W134" s="197">
        <f t="shared" si="93"/>
        <v>43686.76628847247</v>
      </c>
      <c r="X134" s="197">
        <f t="shared" si="93"/>
        <v>39997.304333291446</v>
      </c>
      <c r="Y134" s="197">
        <f t="shared" si="93"/>
        <v>2533591.303427143</v>
      </c>
      <c r="Z134" s="197">
        <f t="shared" si="93"/>
        <v>16068048.907204503</v>
      </c>
      <c r="AA134" s="197">
        <f t="shared" si="93"/>
        <v>62656.54889027468</v>
      </c>
      <c r="AB134" s="196">
        <f t="shared" si="93"/>
        <v>381.80706507864625</v>
      </c>
      <c r="AC134" s="197">
        <f t="shared" si="93"/>
        <v>178323.99450041616</v>
      </c>
      <c r="AD134" s="196">
        <f t="shared" si="93"/>
        <v>900.26086923807111</v>
      </c>
      <c r="AE134" s="197">
        <f t="shared" si="93"/>
        <v>5767.2961935563926</v>
      </c>
      <c r="AF134" t="s">
        <v>309</v>
      </c>
      <c r="AG134" s="173">
        <v>2.7</v>
      </c>
      <c r="AH134">
        <v>0.72</v>
      </c>
      <c r="AI134">
        <v>1.24</v>
      </c>
      <c r="AJ134">
        <v>0.89</v>
      </c>
      <c r="AK134">
        <v>3.17</v>
      </c>
      <c r="AL134">
        <v>0.75</v>
      </c>
      <c r="AM134">
        <v>4.75</v>
      </c>
      <c r="AN134">
        <v>7.88</v>
      </c>
      <c r="AO134">
        <v>19.68</v>
      </c>
      <c r="AP134">
        <v>1.72</v>
      </c>
      <c r="AQ134">
        <v>3.16</v>
      </c>
      <c r="AR134">
        <v>1.3</v>
      </c>
      <c r="AS134">
        <v>0.86</v>
      </c>
      <c r="AT134">
        <v>0.49</v>
      </c>
      <c r="AU134">
        <v>4.68</v>
      </c>
      <c r="AV134">
        <v>0.51</v>
      </c>
      <c r="AW134">
        <v>1.38</v>
      </c>
      <c r="AX134">
        <v>4.82</v>
      </c>
      <c r="AY134">
        <v>1.1499999999999999</v>
      </c>
      <c r="AZ134" s="173">
        <v>10.15</v>
      </c>
      <c r="BA134">
        <v>1.28</v>
      </c>
      <c r="BB134" s="173">
        <v>3.46</v>
      </c>
      <c r="BC134">
        <v>1.56</v>
      </c>
      <c r="BD134" t="s">
        <v>311</v>
      </c>
      <c r="BE134">
        <v>2664.77</v>
      </c>
      <c r="BF134">
        <v>315821.90000000002</v>
      </c>
      <c r="BG134">
        <v>77948430</v>
      </c>
      <c r="BH134">
        <v>11596370</v>
      </c>
      <c r="BI134">
        <v>1397.9</v>
      </c>
      <c r="BJ134">
        <v>2138719</v>
      </c>
      <c r="BK134">
        <v>38536.86</v>
      </c>
      <c r="BL134">
        <v>2354.7199999999998</v>
      </c>
      <c r="BM134">
        <v>3897878</v>
      </c>
      <c r="BN134">
        <v>13573010</v>
      </c>
      <c r="BO134">
        <v>578.91999999999996</v>
      </c>
      <c r="BP134">
        <v>334152.5</v>
      </c>
      <c r="BQ134">
        <v>9833.65</v>
      </c>
      <c r="BR134">
        <v>5249524</v>
      </c>
      <c r="BS134">
        <v>37471.54</v>
      </c>
      <c r="BT134">
        <v>1081295</v>
      </c>
      <c r="BU134">
        <v>7985635</v>
      </c>
      <c r="BV134">
        <v>682.25</v>
      </c>
      <c r="BW134">
        <v>34489.14</v>
      </c>
      <c r="BX134">
        <v>2350928</v>
      </c>
      <c r="BY134">
        <v>2027141</v>
      </c>
      <c r="BZ134">
        <v>3398.22</v>
      </c>
      <c r="CA134">
        <v>44929.05</v>
      </c>
      <c r="CB134">
        <v>237534.2</v>
      </c>
      <c r="CC134">
        <v>56875.25</v>
      </c>
      <c r="CD134">
        <v>509.27</v>
      </c>
      <c r="CE134">
        <v>1583858</v>
      </c>
      <c r="CF134">
        <v>106339</v>
      </c>
      <c r="CG134">
        <v>21602.12</v>
      </c>
      <c r="CH134">
        <v>1743587</v>
      </c>
      <c r="CI134">
        <v>2223.1799999999998</v>
      </c>
      <c r="CJ134">
        <v>3921.03</v>
      </c>
    </row>
    <row r="135" spans="1:88" ht="14.25" customHeight="1">
      <c r="A135" t="s">
        <v>254</v>
      </c>
      <c r="B135" t="s">
        <v>255</v>
      </c>
      <c r="D135" s="121">
        <v>44160</v>
      </c>
      <c r="E135" s="122">
        <v>0.77708333333333324</v>
      </c>
      <c r="F135">
        <v>2205</v>
      </c>
      <c r="G135">
        <v>39076.717653234053</v>
      </c>
      <c r="H135" t="s">
        <v>175</v>
      </c>
      <c r="I135" s="196">
        <f t="shared" ref="I135:AE135" si="94">$G135*I88</f>
        <v>1484.9152708228939</v>
      </c>
      <c r="J135" s="197">
        <f t="shared" si="94"/>
        <v>121528591.90155791</v>
      </c>
      <c r="K135" s="197">
        <f t="shared" si="94"/>
        <v>126530411.76117186</v>
      </c>
      <c r="L135" s="197">
        <f t="shared" si="94"/>
        <v>127116562.52597037</v>
      </c>
      <c r="M135" s="197">
        <f t="shared" si="94"/>
        <v>702990.15058168059</v>
      </c>
      <c r="N135" s="197">
        <f t="shared" si="94"/>
        <v>702208.61622861587</v>
      </c>
      <c r="O135" s="197">
        <f t="shared" si="94"/>
        <v>887823.02508147759</v>
      </c>
      <c r="P135" s="197">
        <f t="shared" si="94"/>
        <v>1215285.9190155792</v>
      </c>
      <c r="Q135" s="197">
        <f t="shared" si="94"/>
        <v>1434506.3050502222</v>
      </c>
      <c r="R135" s="197">
        <f t="shared" si="94"/>
        <v>209490283.33898777</v>
      </c>
      <c r="S135" s="197">
        <f t="shared" si="94"/>
        <v>118636914.79521859</v>
      </c>
      <c r="T135" s="197">
        <f t="shared" si="94"/>
        <v>205777995.16193053</v>
      </c>
      <c r="U135" s="197">
        <f t="shared" si="94"/>
        <v>162090224.82561484</v>
      </c>
      <c r="V135" s="197">
        <f t="shared" si="94"/>
        <v>209529360.05664098</v>
      </c>
      <c r="W135" s="196">
        <f t="shared" si="94"/>
        <v>-175.84522943955324</v>
      </c>
      <c r="X135" s="196">
        <f t="shared" si="94"/>
        <v>-1508.3613014148345</v>
      </c>
      <c r="Y135" s="197">
        <f t="shared" si="94"/>
        <v>1946411.3063075882</v>
      </c>
      <c r="Z135" s="197">
        <f t="shared" si="94"/>
        <v>386898.58148467034</v>
      </c>
      <c r="AA135" s="197">
        <f t="shared" si="94"/>
        <v>51776.650890535115</v>
      </c>
      <c r="AB135" s="196">
        <f t="shared" si="94"/>
        <v>-547.07404714527672</v>
      </c>
      <c r="AC135" s="197">
        <f t="shared" si="94"/>
        <v>87649.077696203982</v>
      </c>
      <c r="AD135" s="196">
        <f t="shared" si="94"/>
        <v>-46.892061183880863</v>
      </c>
      <c r="AE135" s="197">
        <f t="shared" si="94"/>
        <v>3094.8760381361371</v>
      </c>
      <c r="AF135" t="s">
        <v>309</v>
      </c>
      <c r="AG135" s="173">
        <v>4.3600000000000003</v>
      </c>
      <c r="AH135">
        <v>0.69</v>
      </c>
      <c r="AI135">
        <v>0.88</v>
      </c>
      <c r="AJ135">
        <v>0.7</v>
      </c>
      <c r="AK135">
        <v>12.68</v>
      </c>
      <c r="AL135">
        <v>0.61</v>
      </c>
      <c r="AM135">
        <v>10.77</v>
      </c>
      <c r="AN135">
        <v>1.34</v>
      </c>
      <c r="AO135">
        <v>23.1</v>
      </c>
      <c r="AP135">
        <v>3.78</v>
      </c>
      <c r="AQ135">
        <v>2.11</v>
      </c>
      <c r="AR135">
        <v>0.38</v>
      </c>
      <c r="AS135">
        <v>2.21</v>
      </c>
      <c r="AT135">
        <v>0.24</v>
      </c>
      <c r="AU135" s="173">
        <v>55.41</v>
      </c>
      <c r="AV135" s="173">
        <v>14.58</v>
      </c>
      <c r="AW135">
        <v>0.92</v>
      </c>
      <c r="AX135">
        <v>2.74</v>
      </c>
      <c r="AY135">
        <v>0.85</v>
      </c>
      <c r="AZ135" s="173">
        <v>15.59</v>
      </c>
      <c r="BA135">
        <v>0.54</v>
      </c>
      <c r="BB135" s="173">
        <v>61.68</v>
      </c>
      <c r="BC135">
        <v>1.36</v>
      </c>
      <c r="BD135" t="s">
        <v>311</v>
      </c>
      <c r="BE135">
        <v>2609.1999999999998</v>
      </c>
      <c r="BF135">
        <v>347161.8</v>
      </c>
      <c r="BG135">
        <v>87721860</v>
      </c>
      <c r="BH135">
        <v>13150070</v>
      </c>
      <c r="BI135">
        <v>461.14</v>
      </c>
      <c r="BJ135">
        <v>647833.5</v>
      </c>
      <c r="BK135">
        <v>12496.22</v>
      </c>
      <c r="BL135">
        <v>2010.21</v>
      </c>
      <c r="BM135">
        <v>4064826</v>
      </c>
      <c r="BN135">
        <v>13299890</v>
      </c>
      <c r="BO135">
        <v>636.70000000000005</v>
      </c>
      <c r="BP135">
        <v>372677.9</v>
      </c>
      <c r="BQ135">
        <v>10543.05</v>
      </c>
      <c r="BR135">
        <v>5810215</v>
      </c>
      <c r="BS135">
        <v>41282.53</v>
      </c>
      <c r="BT135">
        <v>1114591</v>
      </c>
      <c r="BU135">
        <v>9021114</v>
      </c>
      <c r="BV135">
        <v>2.59</v>
      </c>
      <c r="BW135">
        <v>1797.91</v>
      </c>
      <c r="BX135">
        <v>2099176</v>
      </c>
      <c r="BY135">
        <v>52483.62</v>
      </c>
      <c r="BZ135">
        <v>3636.06</v>
      </c>
      <c r="CA135">
        <v>45659.34</v>
      </c>
      <c r="CB135">
        <v>265189.3</v>
      </c>
      <c r="CC135">
        <v>54038.65</v>
      </c>
      <c r="CD135">
        <v>427.42</v>
      </c>
      <c r="CE135">
        <v>1740870</v>
      </c>
      <c r="CF135">
        <v>117527.6</v>
      </c>
      <c r="CG135">
        <v>12029</v>
      </c>
      <c r="CH135">
        <v>1875958</v>
      </c>
      <c r="CI135">
        <v>1649.76</v>
      </c>
      <c r="CJ135">
        <v>2388.7800000000002</v>
      </c>
    </row>
    <row r="136" spans="1:88" ht="14.25" customHeight="1">
      <c r="A136" t="s">
        <v>300</v>
      </c>
      <c r="B136" t="s">
        <v>301</v>
      </c>
      <c r="D136" s="121">
        <v>44160</v>
      </c>
      <c r="E136" s="122">
        <v>0.875</v>
      </c>
      <c r="F136">
        <v>2506</v>
      </c>
      <c r="G136">
        <v>40263.540328169816</v>
      </c>
      <c r="H136" t="s">
        <v>175</v>
      </c>
      <c r="I136" s="196">
        <f t="shared" ref="I136:AE136" si="95">$G136*I89</f>
        <v>3764.6410206838777</v>
      </c>
      <c r="J136" s="197">
        <f t="shared" si="95"/>
        <v>17949486.278298106</v>
      </c>
      <c r="K136" s="197">
        <f t="shared" si="95"/>
        <v>20433746.716546182</v>
      </c>
      <c r="L136" s="197">
        <f t="shared" si="95"/>
        <v>20945093.67871394</v>
      </c>
      <c r="M136" s="197">
        <f t="shared" si="95"/>
        <v>2710944.1702956739</v>
      </c>
      <c r="N136" s="197">
        <f t="shared" si="95"/>
        <v>3177195.96729588</v>
      </c>
      <c r="O136" s="197">
        <f t="shared" si="95"/>
        <v>2680343.8796462645</v>
      </c>
      <c r="P136" s="197">
        <f t="shared" si="95"/>
        <v>323960.44548045431</v>
      </c>
      <c r="Q136" s="197">
        <f t="shared" si="95"/>
        <v>587042.4179847159</v>
      </c>
      <c r="R136" s="197">
        <f t="shared" si="95"/>
        <v>396917980.55509806</v>
      </c>
      <c r="S136" s="197">
        <f t="shared" si="95"/>
        <v>217946543.7963832</v>
      </c>
      <c r="T136" s="197">
        <f t="shared" si="95"/>
        <v>423169808.84906477</v>
      </c>
      <c r="U136" s="197">
        <f t="shared" si="95"/>
        <v>303224722.21144688</v>
      </c>
      <c r="V136" s="197">
        <f t="shared" si="95"/>
        <v>431222516.91469872</v>
      </c>
      <c r="W136" s="197">
        <f t="shared" si="95"/>
        <v>3047.9500028424554</v>
      </c>
      <c r="X136" s="196">
        <f t="shared" si="95"/>
        <v>2303.0745067713137</v>
      </c>
      <c r="Y136" s="197">
        <f t="shared" si="95"/>
        <v>588250.32419456099</v>
      </c>
      <c r="Z136" s="197">
        <f t="shared" si="95"/>
        <v>4030380.3868497983</v>
      </c>
      <c r="AA136" s="197">
        <f t="shared" si="95"/>
        <v>323396.75591585995</v>
      </c>
      <c r="AB136" s="196">
        <f t="shared" si="95"/>
        <v>-1183.7480856481925</v>
      </c>
      <c r="AC136" s="197">
        <f t="shared" si="95"/>
        <v>8769.3990834753859</v>
      </c>
      <c r="AD136" s="196">
        <f t="shared" si="95"/>
        <v>1767.5694204066549</v>
      </c>
      <c r="AE136" s="196">
        <f t="shared" si="95"/>
        <v>20.131770164084909</v>
      </c>
      <c r="AF136" t="s">
        <v>309</v>
      </c>
      <c r="AG136" s="173">
        <v>15.54</v>
      </c>
      <c r="AH136">
        <v>0.51</v>
      </c>
      <c r="AI136">
        <v>12.7</v>
      </c>
      <c r="AJ136">
        <v>12.73</v>
      </c>
      <c r="AK136">
        <v>4.08</v>
      </c>
      <c r="AL136">
        <v>11.51</v>
      </c>
      <c r="AM136">
        <v>7.58</v>
      </c>
      <c r="AN136">
        <v>21.92</v>
      </c>
      <c r="AO136">
        <v>86.56</v>
      </c>
      <c r="AP136">
        <v>2.5299999999999998</v>
      </c>
      <c r="AQ136">
        <v>4.84</v>
      </c>
      <c r="AR136">
        <v>12.21</v>
      </c>
      <c r="AS136">
        <v>1.27</v>
      </c>
      <c r="AT136">
        <v>11.24</v>
      </c>
      <c r="AU136">
        <v>4.91</v>
      </c>
      <c r="AV136" s="173">
        <v>31.45</v>
      </c>
      <c r="AW136">
        <v>11.93</v>
      </c>
      <c r="AX136">
        <v>2.61</v>
      </c>
      <c r="AY136">
        <v>13.46</v>
      </c>
      <c r="AZ136" s="173">
        <v>34.81</v>
      </c>
      <c r="BA136">
        <v>15.01</v>
      </c>
      <c r="BB136" s="173">
        <v>13.2</v>
      </c>
      <c r="BC136" s="173" t="s">
        <v>310</v>
      </c>
      <c r="BD136" t="s">
        <v>311</v>
      </c>
      <c r="BE136">
        <v>4178.5200000000004</v>
      </c>
      <c r="BF136">
        <v>46103.03</v>
      </c>
      <c r="BG136">
        <v>10894020</v>
      </c>
      <c r="BH136">
        <v>1666798</v>
      </c>
      <c r="BI136">
        <v>1552.36</v>
      </c>
      <c r="BJ136">
        <v>2214394</v>
      </c>
      <c r="BK136">
        <v>32513.82</v>
      </c>
      <c r="BL136">
        <v>1048.97</v>
      </c>
      <c r="BM136">
        <v>2580721</v>
      </c>
      <c r="BN136">
        <v>23634130</v>
      </c>
      <c r="BO136">
        <v>1050.08</v>
      </c>
      <c r="BP136">
        <v>588933.4</v>
      </c>
      <c r="BQ136">
        <v>17715.759999999998</v>
      </c>
      <c r="BR136">
        <v>9201509</v>
      </c>
      <c r="BS136">
        <v>38223.82</v>
      </c>
      <c r="BT136">
        <v>1079151</v>
      </c>
      <c r="BU136">
        <v>7212442</v>
      </c>
      <c r="BV136">
        <v>53.33</v>
      </c>
      <c r="BW136">
        <v>4153.24</v>
      </c>
      <c r="BX136">
        <v>489814.7</v>
      </c>
      <c r="BY136">
        <v>507322.4</v>
      </c>
      <c r="BZ136">
        <v>3432.68</v>
      </c>
      <c r="CA136">
        <v>44540.04</v>
      </c>
      <c r="CB136">
        <v>214136.1</v>
      </c>
      <c r="CC136">
        <v>259140.1</v>
      </c>
      <c r="CD136">
        <v>280.38</v>
      </c>
      <c r="CE136">
        <v>1449755</v>
      </c>
      <c r="CF136">
        <v>96830.03</v>
      </c>
      <c r="CG136">
        <v>1001.18</v>
      </c>
      <c r="CH136">
        <v>1583128</v>
      </c>
      <c r="CI136">
        <v>2580.66</v>
      </c>
      <c r="CJ136">
        <v>126.67</v>
      </c>
    </row>
    <row r="137" spans="1:88" ht="14.25" customHeight="1">
      <c r="A137" t="s">
        <v>256</v>
      </c>
      <c r="B137" t="s">
        <v>257</v>
      </c>
      <c r="D137" s="121">
        <v>44160</v>
      </c>
      <c r="E137" s="122">
        <v>0.78125</v>
      </c>
      <c r="F137">
        <v>2206</v>
      </c>
      <c r="G137">
        <v>39007.382061574644</v>
      </c>
      <c r="H137" t="s">
        <v>175</v>
      </c>
      <c r="I137" s="196">
        <f t="shared" ref="I137:AE137" si="96">$G137*I90</f>
        <v>1057.1000538686728</v>
      </c>
      <c r="J137" s="197">
        <f t="shared" si="96"/>
        <v>6631254.9504676899</v>
      </c>
      <c r="K137" s="197">
        <f t="shared" si="96"/>
        <v>6841894.8136001928</v>
      </c>
      <c r="L137" s="197">
        <f t="shared" si="96"/>
        <v>6951115.4833726007</v>
      </c>
      <c r="M137" s="197">
        <f t="shared" si="96"/>
        <v>516457.73849524831</v>
      </c>
      <c r="N137" s="197">
        <f t="shared" si="96"/>
        <v>546493.42268266075</v>
      </c>
      <c r="O137" s="197">
        <f t="shared" si="96"/>
        <v>567557.40899591113</v>
      </c>
      <c r="P137" s="197">
        <f t="shared" si="96"/>
        <v>187391.46342380461</v>
      </c>
      <c r="Q137" s="197">
        <f t="shared" si="96"/>
        <v>322200.97582860658</v>
      </c>
      <c r="R137" s="197">
        <f t="shared" si="96"/>
        <v>361013320.97987336</v>
      </c>
      <c r="S137" s="197">
        <f t="shared" si="96"/>
        <v>217661191.90358651</v>
      </c>
      <c r="T137" s="197">
        <f t="shared" si="96"/>
        <v>355630302.25537604</v>
      </c>
      <c r="U137" s="197">
        <f t="shared" si="96"/>
        <v>281399254.19219947</v>
      </c>
      <c r="V137" s="197">
        <f t="shared" si="96"/>
        <v>361832476.00316638</v>
      </c>
      <c r="W137" s="196">
        <f t="shared" si="96"/>
        <v>-89.716978741621688</v>
      </c>
      <c r="X137" s="196">
        <f t="shared" si="96"/>
        <v>-1626.6078319676626</v>
      </c>
      <c r="Y137" s="197">
        <f t="shared" si="96"/>
        <v>356020.37607599178</v>
      </c>
      <c r="Z137" s="197">
        <f t="shared" si="96"/>
        <v>596812.94554209209</v>
      </c>
      <c r="AA137" s="197">
        <f t="shared" si="96"/>
        <v>263416.85106181359</v>
      </c>
      <c r="AB137" s="196">
        <f t="shared" si="96"/>
        <v>-846.46019073616981</v>
      </c>
      <c r="AC137" s="197">
        <f t="shared" si="96"/>
        <v>5429.8275829711902</v>
      </c>
      <c r="AD137" s="196">
        <f t="shared" si="96"/>
        <v>-97.518455153936614</v>
      </c>
      <c r="AE137" s="196">
        <f t="shared" si="96"/>
        <v>-11.702214618472393</v>
      </c>
      <c r="AF137" t="s">
        <v>309</v>
      </c>
      <c r="AG137" s="173">
        <v>8.7100000000000009</v>
      </c>
      <c r="AH137">
        <v>1.1000000000000001</v>
      </c>
      <c r="AI137">
        <v>0.51</v>
      </c>
      <c r="AJ137">
        <v>0.34</v>
      </c>
      <c r="AK137">
        <v>9.92</v>
      </c>
      <c r="AL137">
        <v>0.32</v>
      </c>
      <c r="AM137">
        <v>10.57</v>
      </c>
      <c r="AN137">
        <v>13.65</v>
      </c>
      <c r="AO137">
        <v>99.42</v>
      </c>
      <c r="AP137">
        <v>3.01</v>
      </c>
      <c r="AQ137">
        <v>3.21</v>
      </c>
      <c r="AR137">
        <v>0.23</v>
      </c>
      <c r="AS137">
        <v>0.16</v>
      </c>
      <c r="AT137">
        <v>0.38</v>
      </c>
      <c r="AU137" s="173" t="s">
        <v>310</v>
      </c>
      <c r="AV137" s="173">
        <v>14.31</v>
      </c>
      <c r="AW137">
        <v>0.3</v>
      </c>
      <c r="AX137">
        <v>3.57</v>
      </c>
      <c r="AY137">
        <v>0.65</v>
      </c>
      <c r="AZ137" s="173">
        <v>16.66</v>
      </c>
      <c r="BA137">
        <v>4.3</v>
      </c>
      <c r="BB137" s="173">
        <v>21.8</v>
      </c>
      <c r="BC137" s="173">
        <v>63.61</v>
      </c>
      <c r="BD137" t="s">
        <v>311</v>
      </c>
      <c r="BE137">
        <v>2042.43</v>
      </c>
      <c r="BF137">
        <v>18900.46</v>
      </c>
      <c r="BG137">
        <v>4652234</v>
      </c>
      <c r="BH137">
        <v>706218.2</v>
      </c>
      <c r="BI137">
        <v>342.24</v>
      </c>
      <c r="BJ137">
        <v>497584.2</v>
      </c>
      <c r="BK137">
        <v>8456.19</v>
      </c>
      <c r="BL137">
        <v>1003.4</v>
      </c>
      <c r="BM137">
        <v>2951477</v>
      </c>
      <c r="BN137">
        <v>22679240</v>
      </c>
      <c r="BO137">
        <v>1162.31</v>
      </c>
      <c r="BP137">
        <v>630982.69999999995</v>
      </c>
      <c r="BQ137">
        <v>18219.740000000002</v>
      </c>
      <c r="BR137">
        <v>9828692</v>
      </c>
      <c r="BS137">
        <v>41038.480000000003</v>
      </c>
      <c r="BT137">
        <v>1101641</v>
      </c>
      <c r="BU137">
        <v>8824805</v>
      </c>
      <c r="BV137">
        <v>4.07</v>
      </c>
      <c r="BW137">
        <v>1647.15</v>
      </c>
      <c r="BX137">
        <v>379005.4</v>
      </c>
      <c r="BY137">
        <v>79637.91</v>
      </c>
      <c r="BZ137">
        <v>3653.1</v>
      </c>
      <c r="CA137">
        <v>45536.76</v>
      </c>
      <c r="CB137">
        <v>260347.5</v>
      </c>
      <c r="CC137">
        <v>267992.5</v>
      </c>
      <c r="CD137">
        <v>380.38</v>
      </c>
      <c r="CE137">
        <v>1725381</v>
      </c>
      <c r="CF137">
        <v>116478.8</v>
      </c>
      <c r="CG137">
        <v>785.61</v>
      </c>
      <c r="CH137">
        <v>1855679</v>
      </c>
      <c r="CI137">
        <v>1590.86</v>
      </c>
      <c r="CJ137">
        <v>125.56</v>
      </c>
    </row>
    <row r="138" spans="1:88" ht="14.25" customHeight="1">
      <c r="A138" t="s">
        <v>302</v>
      </c>
      <c r="B138" t="s">
        <v>303</v>
      </c>
      <c r="D138" s="121">
        <v>44160</v>
      </c>
      <c r="E138" s="122">
        <v>0.87847222222222221</v>
      </c>
      <c r="F138">
        <v>2507</v>
      </c>
      <c r="G138">
        <v>39954.194708602437</v>
      </c>
      <c r="H138" t="s">
        <v>175</v>
      </c>
      <c r="I138" s="196">
        <f t="shared" ref="I138:AE138" si="97">$G138*I91</f>
        <v>371.57401079000266</v>
      </c>
      <c r="J138" s="197">
        <f t="shared" si="97"/>
        <v>1896625.6228173578</v>
      </c>
      <c r="K138" s="197">
        <f t="shared" si="97"/>
        <v>2034068.0526149499</v>
      </c>
      <c r="L138" s="197">
        <f t="shared" si="97"/>
        <v>2020084.0844669393</v>
      </c>
      <c r="M138" s="197">
        <f t="shared" si="97"/>
        <v>586527.57832228381</v>
      </c>
      <c r="N138" s="197">
        <f t="shared" si="97"/>
        <v>508217.356693423</v>
      </c>
      <c r="O138" s="197">
        <f t="shared" si="97"/>
        <v>487441.17544494971</v>
      </c>
      <c r="P138" s="197">
        <f t="shared" si="97"/>
        <v>336614.09041997558</v>
      </c>
      <c r="Q138" s="196">
        <f t="shared" si="97"/>
        <v>245198.89292669314</v>
      </c>
      <c r="R138" s="197">
        <f t="shared" si="97"/>
        <v>430706218.95873427</v>
      </c>
      <c r="S138" s="197">
        <f t="shared" si="97"/>
        <v>242402099.29709098</v>
      </c>
      <c r="T138" s="197">
        <f t="shared" si="97"/>
        <v>419519044.44032562</v>
      </c>
      <c r="U138" s="197">
        <f t="shared" si="97"/>
        <v>332219129.00202924</v>
      </c>
      <c r="V138" s="197">
        <f t="shared" si="97"/>
        <v>427110341.43496007</v>
      </c>
      <c r="W138" s="197">
        <f t="shared" si="97"/>
        <v>1538.2364962811939</v>
      </c>
      <c r="X138" s="196">
        <f t="shared" si="97"/>
        <v>-315.63813819795928</v>
      </c>
      <c r="Y138" s="197">
        <f t="shared" si="97"/>
        <v>110473.34836928574</v>
      </c>
      <c r="Z138" s="197">
        <f t="shared" si="97"/>
        <v>1797139.6779929376</v>
      </c>
      <c r="AA138" s="197">
        <f t="shared" si="97"/>
        <v>149628.45918371613</v>
      </c>
      <c r="AB138" s="196">
        <f t="shared" si="97"/>
        <v>-1434.3555900388276</v>
      </c>
      <c r="AC138" s="197">
        <f t="shared" si="97"/>
        <v>8622.1152181164052</v>
      </c>
      <c r="AD138" s="196">
        <f t="shared" si="97"/>
        <v>-119.86258412580732</v>
      </c>
      <c r="AE138" s="196">
        <f t="shared" si="97"/>
        <v>299.65646031451826</v>
      </c>
      <c r="AF138" t="s">
        <v>309</v>
      </c>
      <c r="AG138" s="173">
        <v>16.22</v>
      </c>
      <c r="AH138">
        <v>3.44</v>
      </c>
      <c r="AI138">
        <v>1.0900000000000001</v>
      </c>
      <c r="AJ138">
        <v>1.1200000000000001</v>
      </c>
      <c r="AK138">
        <v>6.29</v>
      </c>
      <c r="AL138">
        <v>1.63</v>
      </c>
      <c r="AM138">
        <v>9.1999999999999993</v>
      </c>
      <c r="AN138">
        <v>38.049999999999997</v>
      </c>
      <c r="AO138" s="173" t="s">
        <v>310</v>
      </c>
      <c r="AP138">
        <v>3.15</v>
      </c>
      <c r="AQ138">
        <v>3.44</v>
      </c>
      <c r="AR138">
        <v>0.28999999999999998</v>
      </c>
      <c r="AS138">
        <v>2.4500000000000002</v>
      </c>
      <c r="AT138">
        <v>0.75</v>
      </c>
      <c r="AU138">
        <v>15.48</v>
      </c>
      <c r="AV138" s="173">
        <v>40.18</v>
      </c>
      <c r="AW138">
        <v>0.64</v>
      </c>
      <c r="AX138">
        <v>1.3</v>
      </c>
      <c r="AY138">
        <v>0.08</v>
      </c>
      <c r="AZ138" s="173">
        <v>2.5499999999999998</v>
      </c>
      <c r="BA138">
        <v>4.9800000000000004</v>
      </c>
      <c r="BB138" s="173">
        <v>29.14</v>
      </c>
      <c r="BC138" s="173">
        <v>1.52</v>
      </c>
      <c r="BD138" t="s">
        <v>311</v>
      </c>
      <c r="BE138">
        <v>1095.6400000000001</v>
      </c>
      <c r="BF138">
        <v>4874.3100000000004</v>
      </c>
      <c r="BG138">
        <v>1230285</v>
      </c>
      <c r="BH138">
        <v>183336.9</v>
      </c>
      <c r="BI138">
        <v>346.68</v>
      </c>
      <c r="BJ138">
        <v>411895.1</v>
      </c>
      <c r="BK138">
        <v>7138.79</v>
      </c>
      <c r="BL138">
        <v>1048.97</v>
      </c>
      <c r="BM138">
        <v>2615305</v>
      </c>
      <c r="BN138">
        <v>25808370</v>
      </c>
      <c r="BO138">
        <v>1161.2</v>
      </c>
      <c r="BP138">
        <v>660520.19999999995</v>
      </c>
      <c r="BQ138">
        <v>19296.650000000001</v>
      </c>
      <c r="BR138">
        <v>10297570</v>
      </c>
      <c r="BS138">
        <v>37723.64</v>
      </c>
      <c r="BT138">
        <v>1077343</v>
      </c>
      <c r="BU138">
        <v>8022685</v>
      </c>
      <c r="BV138">
        <v>29.26</v>
      </c>
      <c r="BW138">
        <v>2581</v>
      </c>
      <c r="BX138">
        <v>106463.6</v>
      </c>
      <c r="BY138">
        <v>228215.8</v>
      </c>
      <c r="BZ138">
        <v>3354.14</v>
      </c>
      <c r="CA138">
        <v>44830.89</v>
      </c>
      <c r="CB138">
        <v>236567.4</v>
      </c>
      <c r="CC138">
        <v>135284.29999999999</v>
      </c>
      <c r="CD138">
        <v>278.89999999999998</v>
      </c>
      <c r="CE138">
        <v>1598231</v>
      </c>
      <c r="CF138">
        <v>107472.8</v>
      </c>
      <c r="CG138">
        <v>1103.42</v>
      </c>
      <c r="CH138">
        <v>1756468</v>
      </c>
      <c r="CI138">
        <v>1489.74</v>
      </c>
      <c r="CJ138">
        <v>328.53</v>
      </c>
    </row>
    <row r="139" spans="1:88" ht="14.25" customHeight="1">
      <c r="A139" t="s">
        <v>258</v>
      </c>
      <c r="B139" t="s">
        <v>259</v>
      </c>
      <c r="D139" s="121">
        <v>44160</v>
      </c>
      <c r="E139" s="122">
        <v>0.78472222222222221</v>
      </c>
      <c r="F139">
        <v>2207</v>
      </c>
      <c r="G139">
        <v>39598.601878051937</v>
      </c>
      <c r="H139" t="s">
        <v>175</v>
      </c>
      <c r="I139" s="196">
        <f t="shared" ref="I139:AE139" si="98">$G139*I92</f>
        <v>122.755665821961</v>
      </c>
      <c r="J139" s="197">
        <f t="shared" si="98"/>
        <v>1477423.8360701178</v>
      </c>
      <c r="K139" s="197">
        <f t="shared" si="98"/>
        <v>1603743.3760611035</v>
      </c>
      <c r="L139" s="197">
        <f t="shared" si="98"/>
        <v>1562164.844089149</v>
      </c>
      <c r="M139" s="197">
        <f t="shared" si="98"/>
        <v>40311.376711856872</v>
      </c>
      <c r="N139" s="197">
        <f t="shared" si="98"/>
        <v>38553.198788471367</v>
      </c>
      <c r="O139" s="197">
        <f t="shared" si="98"/>
        <v>108262.57753459399</v>
      </c>
      <c r="P139" s="197">
        <f t="shared" si="98"/>
        <v>245630.12744955617</v>
      </c>
      <c r="Q139" s="197">
        <f t="shared" si="98"/>
        <v>382680.88854949392</v>
      </c>
      <c r="R139" s="197">
        <f t="shared" si="98"/>
        <v>378087450.73163992</v>
      </c>
      <c r="S139" s="197">
        <f t="shared" si="98"/>
        <v>204209989.88511384</v>
      </c>
      <c r="T139" s="197">
        <f t="shared" si="98"/>
        <v>373335618.50627369</v>
      </c>
      <c r="U139" s="197">
        <f t="shared" si="98"/>
        <v>288040230.0609498</v>
      </c>
      <c r="V139" s="197">
        <f t="shared" si="98"/>
        <v>378047852.12976182</v>
      </c>
      <c r="W139" s="196">
        <f t="shared" si="98"/>
        <v>-241.55147145611684</v>
      </c>
      <c r="X139" s="196">
        <f t="shared" si="98"/>
        <v>-1920.5321910855191</v>
      </c>
      <c r="Y139" s="197">
        <f t="shared" si="98"/>
        <v>92106.347968348811</v>
      </c>
      <c r="Z139" s="196">
        <f t="shared" si="98"/>
        <v>2851.0993352197393</v>
      </c>
      <c r="AA139" s="197">
        <f t="shared" si="98"/>
        <v>126081.94837971737</v>
      </c>
      <c r="AB139" s="196">
        <f t="shared" si="98"/>
        <v>-791.97203756103875</v>
      </c>
      <c r="AC139" s="197">
        <f t="shared" si="98"/>
        <v>6434.7728051834401</v>
      </c>
      <c r="AD139" s="196">
        <f t="shared" si="98"/>
        <v>-98.996504695129843</v>
      </c>
      <c r="AE139" s="196">
        <f t="shared" si="98"/>
        <v>150.47468713659737</v>
      </c>
      <c r="AF139" t="s">
        <v>309</v>
      </c>
      <c r="AG139" s="173">
        <v>38.79</v>
      </c>
      <c r="AH139">
        <v>5.82</v>
      </c>
      <c r="AI139">
        <v>1.25</v>
      </c>
      <c r="AJ139">
        <v>0.75</v>
      </c>
      <c r="AK139">
        <v>79.02</v>
      </c>
      <c r="AL139">
        <v>4.47</v>
      </c>
      <c r="AM139">
        <v>17.86</v>
      </c>
      <c r="AN139">
        <v>20.93</v>
      </c>
      <c r="AO139">
        <v>99.03</v>
      </c>
      <c r="AP139">
        <v>2.92</v>
      </c>
      <c r="AQ139">
        <v>13</v>
      </c>
      <c r="AR139">
        <v>0.62</v>
      </c>
      <c r="AS139">
        <v>1.44</v>
      </c>
      <c r="AT139">
        <v>0.46</v>
      </c>
      <c r="AU139" s="173">
        <v>15.46</v>
      </c>
      <c r="AV139" s="173">
        <v>7.42</v>
      </c>
      <c r="AW139">
        <v>0.93</v>
      </c>
      <c r="AX139" s="173">
        <v>3.94</v>
      </c>
      <c r="AY139">
        <v>0.51</v>
      </c>
      <c r="AZ139" s="173">
        <v>18.670000000000002</v>
      </c>
      <c r="BA139">
        <v>6.38</v>
      </c>
      <c r="BB139" s="173">
        <v>13.55</v>
      </c>
      <c r="BC139" s="173">
        <v>8.43</v>
      </c>
      <c r="BD139" t="s">
        <v>311</v>
      </c>
      <c r="BE139">
        <v>928.95</v>
      </c>
      <c r="BF139">
        <v>4205.2</v>
      </c>
      <c r="BG139">
        <v>1091161</v>
      </c>
      <c r="BH139">
        <v>159774.39999999999</v>
      </c>
      <c r="BI139">
        <v>43.33</v>
      </c>
      <c r="BJ139">
        <v>49150.69</v>
      </c>
      <c r="BK139">
        <v>2829.35</v>
      </c>
      <c r="BL139">
        <v>1063.4100000000001</v>
      </c>
      <c r="BM139">
        <v>3040431</v>
      </c>
      <c r="BN139">
        <v>23638040</v>
      </c>
      <c r="BO139">
        <v>1081.19</v>
      </c>
      <c r="BP139">
        <v>660865.5</v>
      </c>
      <c r="BQ139">
        <v>18496.71</v>
      </c>
      <c r="BR139">
        <v>10246880</v>
      </c>
      <c r="BS139">
        <v>41318.53</v>
      </c>
      <c r="BT139">
        <v>1113781</v>
      </c>
      <c r="BU139">
        <v>8938336</v>
      </c>
      <c r="BV139">
        <v>1.48</v>
      </c>
      <c r="BW139">
        <v>1425.27</v>
      </c>
      <c r="BX139">
        <v>100307</v>
      </c>
      <c r="BY139">
        <v>1140.06</v>
      </c>
      <c r="BZ139">
        <v>3583.08</v>
      </c>
      <c r="CA139">
        <v>45762.239999999998</v>
      </c>
      <c r="CB139">
        <v>262890.2</v>
      </c>
      <c r="CC139">
        <v>127902.1</v>
      </c>
      <c r="CD139">
        <v>390.38</v>
      </c>
      <c r="CE139">
        <v>1728595</v>
      </c>
      <c r="CF139">
        <v>117212.5</v>
      </c>
      <c r="CG139">
        <v>911.17</v>
      </c>
      <c r="CH139">
        <v>1864984</v>
      </c>
      <c r="CI139">
        <v>1598.64</v>
      </c>
      <c r="CJ139">
        <v>243.34</v>
      </c>
    </row>
    <row r="140" spans="1:88" ht="14.25" customHeight="1">
      <c r="A140" t="s">
        <v>304</v>
      </c>
      <c r="B140" t="s">
        <v>305</v>
      </c>
      <c r="D140" s="121">
        <v>44160</v>
      </c>
      <c r="E140" s="122">
        <v>0.88263888888888886</v>
      </c>
      <c r="F140">
        <v>2508</v>
      </c>
      <c r="G140">
        <v>39643.997018929302</v>
      </c>
      <c r="H140" t="s">
        <v>175</v>
      </c>
      <c r="I140" s="197">
        <f t="shared" ref="I140:AE140" si="99">$G140*I93</f>
        <v>65174.731099119766</v>
      </c>
      <c r="J140" s="197">
        <f t="shared" si="99"/>
        <v>39184126.653509721</v>
      </c>
      <c r="K140" s="197">
        <f t="shared" si="99"/>
        <v>40476520.95632682</v>
      </c>
      <c r="L140" s="197">
        <f t="shared" si="99"/>
        <v>41309044.89372433</v>
      </c>
      <c r="M140" s="197">
        <f t="shared" si="99"/>
        <v>35041328.965031609</v>
      </c>
      <c r="N140" s="197">
        <f t="shared" si="99"/>
        <v>35889710.501236692</v>
      </c>
      <c r="O140" s="197">
        <f t="shared" si="99"/>
        <v>28178953.081054945</v>
      </c>
      <c r="P140" s="197">
        <f t="shared" si="99"/>
        <v>407936.7293247825</v>
      </c>
      <c r="Q140" s="197">
        <f t="shared" si="99"/>
        <v>319411.68398151337</v>
      </c>
      <c r="R140" s="197">
        <f t="shared" si="99"/>
        <v>273940019.40080148</v>
      </c>
      <c r="S140" s="197">
        <f t="shared" si="99"/>
        <v>149338936.77030668</v>
      </c>
      <c r="T140" s="197">
        <f t="shared" si="99"/>
        <v>264821900.08644775</v>
      </c>
      <c r="U140" s="197">
        <f t="shared" si="99"/>
        <v>215147971.82172933</v>
      </c>
      <c r="V140" s="197">
        <f t="shared" si="99"/>
        <v>269777399.7138139</v>
      </c>
      <c r="W140" s="197">
        <f t="shared" si="99"/>
        <v>37138.496407332968</v>
      </c>
      <c r="X140" s="197">
        <f t="shared" si="99"/>
        <v>34973.934170099426</v>
      </c>
      <c r="Y140" s="197">
        <f t="shared" si="99"/>
        <v>3155265.7227365831</v>
      </c>
      <c r="Z140" s="198">
        <f t="shared" si="99"/>
        <v>40159368.980175383</v>
      </c>
      <c r="AA140" s="197">
        <f t="shared" si="99"/>
        <v>1100913.7972156666</v>
      </c>
      <c r="AB140" s="196">
        <f t="shared" si="99"/>
        <v>7437.2138407511366</v>
      </c>
      <c r="AC140" s="197">
        <f t="shared" si="99"/>
        <v>9748.4588669547156</v>
      </c>
      <c r="AD140" s="196">
        <f t="shared" si="99"/>
        <v>852.34593590697989</v>
      </c>
      <c r="AE140" s="196">
        <f t="shared" si="99"/>
        <v>170.46918718139599</v>
      </c>
      <c r="AF140" t="s">
        <v>309</v>
      </c>
      <c r="AG140">
        <v>1.22</v>
      </c>
      <c r="AH140">
        <v>1.45</v>
      </c>
      <c r="AI140">
        <v>0.7</v>
      </c>
      <c r="AJ140">
        <v>0.64</v>
      </c>
      <c r="AK140">
        <v>2.79</v>
      </c>
      <c r="AL140">
        <v>0.68</v>
      </c>
      <c r="AM140">
        <v>2.89</v>
      </c>
      <c r="AN140">
        <v>18.149999999999999</v>
      </c>
      <c r="AO140">
        <v>97.22</v>
      </c>
      <c r="AP140">
        <v>0.92</v>
      </c>
      <c r="AQ140">
        <v>12.71</v>
      </c>
      <c r="AR140">
        <v>0.1</v>
      </c>
      <c r="AS140">
        <v>4.1100000000000003</v>
      </c>
      <c r="AT140">
        <v>0.83</v>
      </c>
      <c r="AU140">
        <v>5.95</v>
      </c>
      <c r="AV140">
        <v>1.18</v>
      </c>
      <c r="AW140">
        <v>1.01</v>
      </c>
      <c r="AX140" s="174">
        <v>2.29</v>
      </c>
      <c r="AY140">
        <v>0.57999999999999996</v>
      </c>
      <c r="AZ140" s="173">
        <v>4.08</v>
      </c>
      <c r="BA140">
        <v>6.89</v>
      </c>
      <c r="BB140" s="173">
        <v>6.8</v>
      </c>
      <c r="BC140" s="173">
        <v>26.47</v>
      </c>
      <c r="BD140" t="s">
        <v>311</v>
      </c>
      <c r="BE140">
        <v>70518.759999999995</v>
      </c>
      <c r="BF140">
        <v>97907.32</v>
      </c>
      <c r="BG140">
        <v>24498040</v>
      </c>
      <c r="BH140">
        <v>3729654</v>
      </c>
      <c r="BI140">
        <v>19325.48</v>
      </c>
      <c r="BJ140">
        <v>28231790</v>
      </c>
      <c r="BK140">
        <v>338915.7</v>
      </c>
      <c r="BL140">
        <v>1081.19</v>
      </c>
      <c r="BM140">
        <v>2663556</v>
      </c>
      <c r="BN140">
        <v>16912810</v>
      </c>
      <c r="BO140">
        <v>701.16</v>
      </c>
      <c r="BP140">
        <v>418559.2</v>
      </c>
      <c r="BQ140">
        <v>12235.57</v>
      </c>
      <c r="BR140">
        <v>6528646</v>
      </c>
      <c r="BS140">
        <v>36626.769999999997</v>
      </c>
      <c r="BT140">
        <v>1103237</v>
      </c>
      <c r="BU140">
        <v>7988154</v>
      </c>
      <c r="BV140">
        <v>575.20000000000005</v>
      </c>
      <c r="BW140">
        <v>30903.37</v>
      </c>
      <c r="BX140">
        <v>2968421</v>
      </c>
      <c r="BY140">
        <v>5243197</v>
      </c>
      <c r="BZ140">
        <v>3328.57</v>
      </c>
      <c r="CA140">
        <v>45703.41</v>
      </c>
      <c r="CB140">
        <v>240812.6</v>
      </c>
      <c r="CC140">
        <v>1017588</v>
      </c>
      <c r="CD140">
        <v>1441.94</v>
      </c>
      <c r="CE140">
        <v>1606107</v>
      </c>
      <c r="CF140">
        <v>106367.4</v>
      </c>
      <c r="CG140">
        <v>1257.8800000000001</v>
      </c>
      <c r="CH140">
        <v>1769644</v>
      </c>
      <c r="CI140">
        <v>2229.11</v>
      </c>
      <c r="CJ140">
        <v>244.82</v>
      </c>
    </row>
    <row r="141" spans="1:88" ht="14.25" customHeight="1">
      <c r="A141" t="s">
        <v>263</v>
      </c>
      <c r="B141" t="s">
        <v>264</v>
      </c>
      <c r="D141" s="121">
        <v>44160</v>
      </c>
      <c r="E141" s="122">
        <v>0.79999999999999993</v>
      </c>
      <c r="F141">
        <v>2208</v>
      </c>
      <c r="G141">
        <v>39239.513573591095</v>
      </c>
      <c r="H141" t="s">
        <v>175</v>
      </c>
      <c r="I141" s="197">
        <f t="shared" ref="I141:AE141" si="100">$G141*I94</f>
        <v>30190.881743520989</v>
      </c>
      <c r="J141" s="197">
        <f t="shared" si="100"/>
        <v>24430521.150917817</v>
      </c>
      <c r="K141" s="197">
        <f t="shared" si="100"/>
        <v>23422065.652076524</v>
      </c>
      <c r="L141" s="197">
        <f t="shared" si="100"/>
        <v>23975342.793464158</v>
      </c>
      <c r="M141" s="197">
        <f t="shared" si="100"/>
        <v>16837675.274427939</v>
      </c>
      <c r="N141" s="197">
        <f t="shared" si="100"/>
        <v>15680109.624007003</v>
      </c>
      <c r="O141" s="197">
        <f t="shared" si="100"/>
        <v>14962026.525610285</v>
      </c>
      <c r="P141" s="197">
        <f t="shared" si="100"/>
        <v>489316.73426268098</v>
      </c>
      <c r="Q141" s="196">
        <f t="shared" si="100"/>
        <v>290058.48433598538</v>
      </c>
      <c r="R141" s="197">
        <f t="shared" si="100"/>
        <v>323569028.92783219</v>
      </c>
      <c r="S141" s="197">
        <f t="shared" si="100"/>
        <v>212089570.86525986</v>
      </c>
      <c r="T141" s="197">
        <f t="shared" si="100"/>
        <v>312071851.45076996</v>
      </c>
      <c r="U141" s="197">
        <f t="shared" si="100"/>
        <v>269026105.06054056</v>
      </c>
      <c r="V141" s="197">
        <f t="shared" si="100"/>
        <v>318114736.54110301</v>
      </c>
      <c r="W141" s="197">
        <f t="shared" si="100"/>
        <v>11214.652979332335</v>
      </c>
      <c r="X141" s="197">
        <f t="shared" si="100"/>
        <v>8189.2864828084612</v>
      </c>
      <c r="Y141" s="197">
        <f t="shared" si="100"/>
        <v>3538619.3340664455</v>
      </c>
      <c r="Z141" s="197">
        <f t="shared" si="100"/>
        <v>22633351.429247342</v>
      </c>
      <c r="AA141" s="197">
        <f t="shared" si="100"/>
        <v>1268221.0786984642</v>
      </c>
      <c r="AB141" s="196">
        <f t="shared" si="100"/>
        <v>4143.6926333712199</v>
      </c>
      <c r="AC141" s="197">
        <f t="shared" si="100"/>
        <v>9087.8713436436974</v>
      </c>
      <c r="AD141" s="196">
        <f t="shared" si="100"/>
        <v>384.54723302119271</v>
      </c>
      <c r="AE141" s="196">
        <f t="shared" si="100"/>
        <v>129.49039479285062</v>
      </c>
      <c r="AF141" t="s">
        <v>309</v>
      </c>
      <c r="AG141">
        <v>1.08</v>
      </c>
      <c r="AH141">
        <v>14.64</v>
      </c>
      <c r="AI141">
        <v>0.48</v>
      </c>
      <c r="AJ141">
        <v>0.4</v>
      </c>
      <c r="AK141">
        <v>15.74</v>
      </c>
      <c r="AL141">
        <v>0.7</v>
      </c>
      <c r="AM141">
        <v>5.93</v>
      </c>
      <c r="AN141">
        <v>53.87</v>
      </c>
      <c r="AO141" s="173">
        <v>93.94</v>
      </c>
      <c r="AP141">
        <v>4.0599999999999996</v>
      </c>
      <c r="AQ141">
        <v>8.0399999999999991</v>
      </c>
      <c r="AR141">
        <v>1.1299999999999999</v>
      </c>
      <c r="AS141">
        <v>14.44</v>
      </c>
      <c r="AT141">
        <v>0.78</v>
      </c>
      <c r="AU141">
        <v>14.24</v>
      </c>
      <c r="AV141">
        <v>1.63</v>
      </c>
      <c r="AW141">
        <v>0.95</v>
      </c>
      <c r="AX141">
        <v>3.78</v>
      </c>
      <c r="AY141">
        <v>1.1100000000000001</v>
      </c>
      <c r="AZ141" s="173">
        <v>3.48</v>
      </c>
      <c r="BA141">
        <v>3.36</v>
      </c>
      <c r="BB141" s="173">
        <v>22.69</v>
      </c>
      <c r="BC141" s="173">
        <v>19.239999999999998</v>
      </c>
      <c r="BD141" t="s">
        <v>311</v>
      </c>
      <c r="BE141">
        <v>36513.410000000003</v>
      </c>
      <c r="BF141">
        <v>60832.13</v>
      </c>
      <c r="BG141">
        <v>15674580</v>
      </c>
      <c r="BH141">
        <v>2394762</v>
      </c>
      <c r="BI141">
        <v>9254.34</v>
      </c>
      <c r="BJ141">
        <v>13645810</v>
      </c>
      <c r="BK141">
        <v>184660.6</v>
      </c>
      <c r="BL141">
        <v>1133.42</v>
      </c>
      <c r="BM141">
        <v>2891573</v>
      </c>
      <c r="BN141">
        <v>20416790</v>
      </c>
      <c r="BO141">
        <v>996.74</v>
      </c>
      <c r="BP141">
        <v>545214</v>
      </c>
      <c r="BQ141">
        <v>15242.89</v>
      </c>
      <c r="BR141">
        <v>8509936</v>
      </c>
      <c r="BS141">
        <v>36591.040000000001</v>
      </c>
      <c r="BT141">
        <v>1116227</v>
      </c>
      <c r="BU141">
        <v>8741318</v>
      </c>
      <c r="BV141">
        <v>176.67</v>
      </c>
      <c r="BW141">
        <v>10353.790000000001</v>
      </c>
      <c r="BX141">
        <v>3680406</v>
      </c>
      <c r="BY141">
        <v>3022204</v>
      </c>
      <c r="BZ141">
        <v>3204.48</v>
      </c>
      <c r="CA141">
        <v>46831.89</v>
      </c>
      <c r="CB141">
        <v>260557.5</v>
      </c>
      <c r="CC141">
        <v>1281279</v>
      </c>
      <c r="CD141">
        <v>1076.72</v>
      </c>
      <c r="CE141">
        <v>1702714</v>
      </c>
      <c r="CF141">
        <v>116036.7</v>
      </c>
      <c r="CG141">
        <v>1257.8800000000001</v>
      </c>
      <c r="CH141">
        <v>1866922</v>
      </c>
      <c r="CI141">
        <v>1986.84</v>
      </c>
      <c r="CJ141">
        <v>228.15</v>
      </c>
    </row>
    <row r="142" spans="1:88" ht="14.25" customHeight="1">
      <c r="A142" t="s">
        <v>265</v>
      </c>
      <c r="B142" t="s">
        <v>266</v>
      </c>
      <c r="D142" s="121">
        <v>44160</v>
      </c>
      <c r="E142" s="122">
        <v>0.80347222222222225</v>
      </c>
      <c r="F142">
        <v>2402</v>
      </c>
      <c r="G142">
        <v>39699.994483964008</v>
      </c>
      <c r="H142" t="s">
        <v>175</v>
      </c>
      <c r="I142" s="196">
        <f t="shared" ref="I142:AE142" si="101">$G142*I95</f>
        <v>7050.7190203520086</v>
      </c>
      <c r="J142" s="197">
        <f t="shared" si="101"/>
        <v>106872385.1508311</v>
      </c>
      <c r="K142" s="197">
        <f t="shared" si="101"/>
        <v>141967180.27465528</v>
      </c>
      <c r="L142" s="197">
        <f t="shared" si="101"/>
        <v>141848080.29120341</v>
      </c>
      <c r="M142" s="197">
        <f t="shared" si="101"/>
        <v>2374853.6700307271</v>
      </c>
      <c r="N142" s="197">
        <f t="shared" si="101"/>
        <v>3149797.5623577046</v>
      </c>
      <c r="O142" s="197">
        <f t="shared" si="101"/>
        <v>3174014.5589929228</v>
      </c>
      <c r="P142" s="197">
        <f t="shared" si="101"/>
        <v>2181514.6968938224</v>
      </c>
      <c r="Q142" s="197">
        <f t="shared" si="101"/>
        <v>2838549.6056034267</v>
      </c>
      <c r="R142" s="197">
        <f t="shared" si="101"/>
        <v>246060565.81160891</v>
      </c>
      <c r="S142" s="197">
        <f t="shared" si="101"/>
        <v>100043986.0995893</v>
      </c>
      <c r="T142" s="197">
        <f t="shared" si="101"/>
        <v>237683866.97549251</v>
      </c>
      <c r="U142" s="197">
        <f t="shared" si="101"/>
        <v>150065979.14938396</v>
      </c>
      <c r="V142" s="197">
        <f t="shared" si="101"/>
        <v>241971466.37976062</v>
      </c>
      <c r="W142" s="197">
        <f t="shared" si="101"/>
        <v>8547.4088123974507</v>
      </c>
      <c r="X142" s="197">
        <f t="shared" si="101"/>
        <v>8606.9588041233965</v>
      </c>
      <c r="Y142" s="197">
        <f t="shared" si="101"/>
        <v>123983.08277341961</v>
      </c>
      <c r="Z142" s="197">
        <f t="shared" si="101"/>
        <v>2586057.6406854154</v>
      </c>
      <c r="AA142" s="197">
        <f t="shared" si="101"/>
        <v>100004.28610510535</v>
      </c>
      <c r="AB142" s="196">
        <f t="shared" si="101"/>
        <v>2092.1897093049033</v>
      </c>
      <c r="AC142" s="197">
        <f t="shared" si="101"/>
        <v>24479.01659881221</v>
      </c>
      <c r="AD142" s="196">
        <f t="shared" si="101"/>
        <v>1524.4797881842178</v>
      </c>
      <c r="AE142" s="196">
        <f t="shared" si="101"/>
        <v>309.65995697491923</v>
      </c>
      <c r="AF142" t="s">
        <v>309</v>
      </c>
      <c r="AG142" s="173">
        <v>3.05</v>
      </c>
      <c r="AH142">
        <v>9.61</v>
      </c>
      <c r="AI142">
        <v>0.61</v>
      </c>
      <c r="AJ142">
        <v>0.19</v>
      </c>
      <c r="AK142">
        <v>10.95</v>
      </c>
      <c r="AL142">
        <v>0.32</v>
      </c>
      <c r="AM142">
        <v>11.03</v>
      </c>
      <c r="AN142">
        <v>4.96</v>
      </c>
      <c r="AO142">
        <v>13.25</v>
      </c>
      <c r="AP142">
        <v>5.68</v>
      </c>
      <c r="AQ142">
        <v>15.24</v>
      </c>
      <c r="AR142">
        <v>0.33</v>
      </c>
      <c r="AS142">
        <v>10.33</v>
      </c>
      <c r="AT142">
        <v>0.05</v>
      </c>
      <c r="AU142">
        <v>24.3</v>
      </c>
      <c r="AV142">
        <v>0.7</v>
      </c>
      <c r="AW142">
        <v>0.74</v>
      </c>
      <c r="AX142">
        <v>2.79</v>
      </c>
      <c r="AY142">
        <v>0.43</v>
      </c>
      <c r="AZ142" s="173">
        <v>7.96</v>
      </c>
      <c r="BA142">
        <v>2.4900000000000002</v>
      </c>
      <c r="BB142" s="173">
        <v>3.39</v>
      </c>
      <c r="BC142" s="173">
        <v>12.16</v>
      </c>
      <c r="BD142" t="s">
        <v>311</v>
      </c>
      <c r="BE142">
        <v>8788.4599999999991</v>
      </c>
      <c r="BF142">
        <v>310156.7</v>
      </c>
      <c r="BG142">
        <v>91505330</v>
      </c>
      <c r="BH142">
        <v>13641860</v>
      </c>
      <c r="BI142">
        <v>1540.14</v>
      </c>
      <c r="BJ142">
        <v>2652155</v>
      </c>
      <c r="BK142">
        <v>37908.75</v>
      </c>
      <c r="BL142">
        <v>3014.87</v>
      </c>
      <c r="BM142">
        <v>5048307</v>
      </c>
      <c r="BN142">
        <v>14530030</v>
      </c>
      <c r="BO142">
        <v>544.47</v>
      </c>
      <c r="BP142">
        <v>400107.6</v>
      </c>
      <c r="BQ142">
        <v>9914.89</v>
      </c>
      <c r="BR142">
        <v>6237651</v>
      </c>
      <c r="BS142">
        <v>42699.63</v>
      </c>
      <c r="BT142">
        <v>1053274</v>
      </c>
      <c r="BU142">
        <v>8520081</v>
      </c>
      <c r="BV142">
        <v>157.41</v>
      </c>
      <c r="BW142">
        <v>10366.76</v>
      </c>
      <c r="BX142">
        <v>127281.4</v>
      </c>
      <c r="BY142">
        <v>322796.40000000002</v>
      </c>
      <c r="BZ142">
        <v>3753.14</v>
      </c>
      <c r="CA142">
        <v>44802.29</v>
      </c>
      <c r="CB142">
        <v>253574</v>
      </c>
      <c r="CC142">
        <v>97728.12</v>
      </c>
      <c r="CD142">
        <v>765.22</v>
      </c>
      <c r="CE142">
        <v>1659425</v>
      </c>
      <c r="CF142">
        <v>111445.3</v>
      </c>
      <c r="CG142">
        <v>3186.03</v>
      </c>
      <c r="CH142">
        <v>1806828</v>
      </c>
      <c r="CI142">
        <v>2788.86</v>
      </c>
      <c r="CJ142">
        <v>346.68</v>
      </c>
    </row>
    <row r="143" spans="1:88" ht="14.25" customHeight="1">
      <c r="A143" t="s">
        <v>220</v>
      </c>
      <c r="B143" t="s">
        <v>221</v>
      </c>
      <c r="D143" s="121">
        <v>44160</v>
      </c>
      <c r="E143" s="122">
        <v>0.70972222222222225</v>
      </c>
      <c r="F143">
        <v>2102</v>
      </c>
      <c r="G143">
        <v>39290.118244831676</v>
      </c>
      <c r="H143" t="s">
        <v>175</v>
      </c>
      <c r="I143" s="196">
        <f t="shared" ref="I143:AE143" si="102">$G143*I96</f>
        <v>4121.5334038828423</v>
      </c>
      <c r="J143" s="197">
        <f t="shared" si="102"/>
        <v>111937546.87952544</v>
      </c>
      <c r="K143" s="197">
        <f t="shared" si="102"/>
        <v>116613070.95066041</v>
      </c>
      <c r="L143" s="197">
        <f t="shared" si="102"/>
        <v>116770231.42363974</v>
      </c>
      <c r="M143" s="197">
        <f t="shared" si="102"/>
        <v>558705.48144150642</v>
      </c>
      <c r="N143" s="197">
        <f t="shared" si="102"/>
        <v>635321.21201892826</v>
      </c>
      <c r="O143" s="197">
        <f t="shared" si="102"/>
        <v>953571.16980206477</v>
      </c>
      <c r="P143" s="197">
        <f t="shared" si="102"/>
        <v>1567282.8167863355</v>
      </c>
      <c r="Q143" s="197">
        <f t="shared" si="102"/>
        <v>1587320.7770911995</v>
      </c>
      <c r="R143" s="197">
        <f t="shared" si="102"/>
        <v>198022195.95395166</v>
      </c>
      <c r="S143" s="197">
        <f t="shared" si="102"/>
        <v>109658720.0213252</v>
      </c>
      <c r="T143" s="197">
        <f t="shared" si="102"/>
        <v>195389758.03154793</v>
      </c>
      <c r="U143" s="197">
        <f t="shared" si="102"/>
        <v>151895597.13451925</v>
      </c>
      <c r="V143" s="197">
        <f t="shared" si="102"/>
        <v>198336516.8999103</v>
      </c>
      <c r="W143" s="196">
        <f t="shared" si="102"/>
        <v>565.77770272557609</v>
      </c>
      <c r="X143" s="196">
        <f t="shared" si="102"/>
        <v>-990.11097976975827</v>
      </c>
      <c r="Y143" s="197">
        <f t="shared" si="102"/>
        <v>101289.92483517605</v>
      </c>
      <c r="Z143" s="197">
        <f t="shared" si="102"/>
        <v>1255712.1791048204</v>
      </c>
      <c r="AA143" s="197">
        <f t="shared" si="102"/>
        <v>77008.631759870084</v>
      </c>
      <c r="AB143" s="196">
        <f t="shared" si="102"/>
        <v>5783.5054056392228</v>
      </c>
      <c r="AC143" s="197">
        <f t="shared" si="102"/>
        <v>10466.88750042316</v>
      </c>
      <c r="AD143" s="196">
        <f t="shared" si="102"/>
        <v>286.81786318727126</v>
      </c>
      <c r="AE143" s="196">
        <f t="shared" si="102"/>
        <v>102.15430743656235</v>
      </c>
      <c r="AF143" t="s">
        <v>309</v>
      </c>
      <c r="AG143" s="173">
        <v>1.08</v>
      </c>
      <c r="AH143">
        <v>2.0299999999999998</v>
      </c>
      <c r="AI143">
        <v>0.41</v>
      </c>
      <c r="AJ143">
        <v>0.66</v>
      </c>
      <c r="AK143">
        <v>9.94</v>
      </c>
      <c r="AL143">
        <v>0.26</v>
      </c>
      <c r="AM143">
        <v>10.56</v>
      </c>
      <c r="AN143">
        <v>6.62</v>
      </c>
      <c r="AO143">
        <v>22.35</v>
      </c>
      <c r="AP143">
        <v>3.67</v>
      </c>
      <c r="AQ143">
        <v>3.47</v>
      </c>
      <c r="AR143">
        <v>0.79</v>
      </c>
      <c r="AS143">
        <v>2.97</v>
      </c>
      <c r="AT143">
        <v>0.28999999999999998</v>
      </c>
      <c r="AU143" s="173">
        <v>28.31</v>
      </c>
      <c r="AV143" s="173">
        <v>16.86</v>
      </c>
      <c r="AW143">
        <v>0.53</v>
      </c>
      <c r="AX143">
        <v>3.04</v>
      </c>
      <c r="AY143">
        <v>0.7</v>
      </c>
      <c r="AZ143" s="173">
        <v>5.2</v>
      </c>
      <c r="BA143">
        <v>2</v>
      </c>
      <c r="BB143" s="173">
        <v>4.3499999999999996</v>
      </c>
      <c r="BC143" s="173">
        <v>15.94</v>
      </c>
      <c r="BD143" t="s">
        <v>311</v>
      </c>
      <c r="BE143">
        <v>5954.72</v>
      </c>
      <c r="BF143">
        <v>317404.2</v>
      </c>
      <c r="BG143">
        <v>82310860</v>
      </c>
      <c r="BH143">
        <v>12297960</v>
      </c>
      <c r="BI143">
        <v>367.8</v>
      </c>
      <c r="BJ143">
        <v>598237.4</v>
      </c>
      <c r="BK143">
        <v>13197.81</v>
      </c>
      <c r="BL143">
        <v>2341.38</v>
      </c>
      <c r="BM143">
        <v>4298631</v>
      </c>
      <c r="BN143">
        <v>12447930</v>
      </c>
      <c r="BO143">
        <v>584.48</v>
      </c>
      <c r="BP143">
        <v>360269.8</v>
      </c>
      <c r="BQ143">
        <v>9810.2900000000009</v>
      </c>
      <c r="BR143">
        <v>5599917</v>
      </c>
      <c r="BS143">
        <v>41213.449999999997</v>
      </c>
      <c r="BT143">
        <v>1109287</v>
      </c>
      <c r="BU143">
        <v>9233947</v>
      </c>
      <c r="BV143">
        <v>15.56</v>
      </c>
      <c r="BW143">
        <v>2333.1799999999998</v>
      </c>
      <c r="BX143">
        <v>114488</v>
      </c>
      <c r="BY143">
        <v>166795.79999999999</v>
      </c>
      <c r="BZ143">
        <v>3606.05</v>
      </c>
      <c r="CA143">
        <v>45625.57</v>
      </c>
      <c r="CB143">
        <v>273513.09999999998</v>
      </c>
      <c r="CC143">
        <v>82174.5</v>
      </c>
      <c r="CD143">
        <v>1381.94</v>
      </c>
      <c r="CE143">
        <v>1801704</v>
      </c>
      <c r="CF143">
        <v>121427.5</v>
      </c>
      <c r="CG143">
        <v>1523.48</v>
      </c>
      <c r="CH143">
        <v>1952486</v>
      </c>
      <c r="CI143">
        <v>1995.37</v>
      </c>
      <c r="CJ143">
        <v>220.38</v>
      </c>
    </row>
    <row r="144" spans="1:88" ht="14.25" customHeight="1">
      <c r="A144" t="s">
        <v>217</v>
      </c>
      <c r="B144" t="s">
        <v>218</v>
      </c>
      <c r="C144" t="s">
        <v>219</v>
      </c>
      <c r="D144" s="121">
        <v>44160</v>
      </c>
      <c r="E144" s="122">
        <v>0.7055555555555556</v>
      </c>
      <c r="F144">
        <v>2401</v>
      </c>
      <c r="G144">
        <v>10</v>
      </c>
      <c r="H144" t="s">
        <v>175</v>
      </c>
      <c r="I144" s="196">
        <f t="shared" ref="I144:AE144" si="103">$G144*I97</f>
        <v>1.024</v>
      </c>
      <c r="J144" s="197">
        <f t="shared" si="103"/>
        <v>167.89999999999998</v>
      </c>
      <c r="K144" s="197">
        <f t="shared" si="103"/>
        <v>213.1</v>
      </c>
      <c r="L144" s="197">
        <f t="shared" si="103"/>
        <v>214.5</v>
      </c>
      <c r="M144" s="197">
        <f t="shared" si="103"/>
        <v>1247</v>
      </c>
      <c r="N144" s="197">
        <f t="shared" si="103"/>
        <v>1562</v>
      </c>
      <c r="O144" s="197">
        <f t="shared" si="103"/>
        <v>760.40000000000009</v>
      </c>
      <c r="P144" s="197">
        <f t="shared" si="103"/>
        <v>73.37</v>
      </c>
      <c r="Q144" s="197">
        <f t="shared" si="103"/>
        <v>75.89</v>
      </c>
      <c r="R144" s="197">
        <f t="shared" si="103"/>
        <v>3980</v>
      </c>
      <c r="S144" s="197">
        <f t="shared" si="103"/>
        <v>2065</v>
      </c>
      <c r="T144" s="197">
        <f t="shared" si="103"/>
        <v>3779</v>
      </c>
      <c r="U144" s="197">
        <f t="shared" si="103"/>
        <v>2665</v>
      </c>
      <c r="V144" s="197">
        <f t="shared" si="103"/>
        <v>3989</v>
      </c>
      <c r="W144" s="197">
        <f t="shared" si="103"/>
        <v>0.24</v>
      </c>
      <c r="X144" s="197">
        <f t="shared" si="103"/>
        <v>0.42700000000000005</v>
      </c>
      <c r="Y144" s="197">
        <f t="shared" si="103"/>
        <v>0.97899999999999998</v>
      </c>
      <c r="Z144" s="197">
        <f t="shared" si="103"/>
        <v>58.83</v>
      </c>
      <c r="AA144" s="197">
        <f t="shared" si="103"/>
        <v>33.690000000000005</v>
      </c>
      <c r="AB144" s="196">
        <f t="shared" si="103"/>
        <v>1.925</v>
      </c>
      <c r="AC144" s="197">
        <f t="shared" si="103"/>
        <v>2.9530000000000003</v>
      </c>
      <c r="AD144" s="196">
        <f t="shared" si="103"/>
        <v>8.5000000000000006E-2</v>
      </c>
      <c r="AE144" s="196">
        <f t="shared" si="103"/>
        <v>3.2000000000000001E-2</v>
      </c>
      <c r="AF144" t="s">
        <v>309</v>
      </c>
      <c r="AG144" s="173">
        <v>1.39</v>
      </c>
      <c r="AH144">
        <v>12.2</v>
      </c>
      <c r="AI144">
        <v>0.89</v>
      </c>
      <c r="AJ144">
        <v>0.44</v>
      </c>
      <c r="AK144">
        <v>8.48</v>
      </c>
      <c r="AL144">
        <v>0.49</v>
      </c>
      <c r="AM144">
        <v>12.72</v>
      </c>
      <c r="AN144">
        <v>58.7</v>
      </c>
      <c r="AO144" t="s">
        <v>310</v>
      </c>
      <c r="AP144">
        <v>6.04</v>
      </c>
      <c r="AQ144">
        <v>31.91</v>
      </c>
      <c r="AR144">
        <v>1.1399999999999999</v>
      </c>
      <c r="AS144">
        <v>13.46</v>
      </c>
      <c r="AT144">
        <v>0.25</v>
      </c>
      <c r="AU144">
        <v>17.23</v>
      </c>
      <c r="AV144">
        <v>12.12</v>
      </c>
      <c r="AW144">
        <v>8.86</v>
      </c>
      <c r="AX144">
        <v>3.53</v>
      </c>
      <c r="AY144">
        <v>0.54</v>
      </c>
      <c r="AZ144" s="173">
        <v>7.13</v>
      </c>
      <c r="BA144">
        <v>5.82</v>
      </c>
      <c r="BB144" s="173">
        <v>15.27</v>
      </c>
      <c r="BC144" s="173">
        <v>30.48</v>
      </c>
      <c r="BD144" t="s">
        <v>311</v>
      </c>
      <c r="BE144">
        <v>5375.6</v>
      </c>
      <c r="BF144">
        <v>1955.76</v>
      </c>
      <c r="BG144">
        <v>548543.9</v>
      </c>
      <c r="BH144">
        <v>83489.66</v>
      </c>
      <c r="BI144">
        <v>3174.91</v>
      </c>
      <c r="BJ144">
        <v>5199848</v>
      </c>
      <c r="BK144">
        <v>34915.93</v>
      </c>
      <c r="BL144">
        <v>1125.6400000000001</v>
      </c>
      <c r="BM144">
        <v>2823343</v>
      </c>
      <c r="BN144">
        <v>906446.9</v>
      </c>
      <c r="BO144">
        <v>46.67</v>
      </c>
      <c r="BP144">
        <v>25509.7</v>
      </c>
      <c r="BQ144">
        <v>701.15</v>
      </c>
      <c r="BR144">
        <v>413013</v>
      </c>
      <c r="BS144">
        <v>42518.92</v>
      </c>
      <c r="BT144">
        <v>1013907</v>
      </c>
      <c r="BU144">
        <v>8509875</v>
      </c>
      <c r="BV144">
        <v>22.96</v>
      </c>
      <c r="BW144">
        <v>4452.22</v>
      </c>
      <c r="BX144">
        <v>7068.64</v>
      </c>
      <c r="BY144">
        <v>28663.78</v>
      </c>
      <c r="BZ144">
        <v>3658.68</v>
      </c>
      <c r="CA144">
        <v>42162.16</v>
      </c>
      <c r="CB144">
        <v>252193.5</v>
      </c>
      <c r="CC144">
        <v>129792.4</v>
      </c>
      <c r="CD144">
        <v>1569.74</v>
      </c>
      <c r="CE144">
        <v>1717600</v>
      </c>
      <c r="CF144">
        <v>101535.1</v>
      </c>
      <c r="CG144">
        <v>1604.6</v>
      </c>
      <c r="CH144">
        <v>1876346</v>
      </c>
      <c r="CI144">
        <v>1954.99</v>
      </c>
      <c r="CJ144">
        <v>228.89</v>
      </c>
    </row>
    <row r="145" spans="1:88" ht="14.25" customHeight="1">
      <c r="A145" t="s">
        <v>214</v>
      </c>
      <c r="B145" t="s">
        <v>215</v>
      </c>
      <c r="C145" t="s">
        <v>216</v>
      </c>
      <c r="D145" s="121">
        <v>44160</v>
      </c>
      <c r="E145" s="122">
        <v>0.70208333333333339</v>
      </c>
      <c r="F145">
        <v>2101</v>
      </c>
      <c r="G145">
        <v>10</v>
      </c>
      <c r="H145" t="s">
        <v>175</v>
      </c>
      <c r="I145" s="196">
        <f t="shared" ref="I145:AE145" si="104">$G145*I98</f>
        <v>0.20600000000000002</v>
      </c>
      <c r="J145" s="197">
        <f t="shared" si="104"/>
        <v>50.58</v>
      </c>
      <c r="K145" s="197">
        <f t="shared" si="104"/>
        <v>77.260000000000005</v>
      </c>
      <c r="L145" s="197">
        <f t="shared" si="104"/>
        <v>87.77</v>
      </c>
      <c r="M145" s="197">
        <f t="shared" si="104"/>
        <v>31.79</v>
      </c>
      <c r="N145" s="197">
        <f t="shared" si="104"/>
        <v>17.52</v>
      </c>
      <c r="O145" s="197">
        <f t="shared" si="104"/>
        <v>97.789999999999992</v>
      </c>
      <c r="P145" s="196">
        <f t="shared" si="104"/>
        <v>5.9359999999999999</v>
      </c>
      <c r="Q145" s="197">
        <f t="shared" si="104"/>
        <v>93.17</v>
      </c>
      <c r="R145" s="197">
        <f t="shared" si="104"/>
        <v>2947</v>
      </c>
      <c r="S145" s="197">
        <f t="shared" si="104"/>
        <v>643.5</v>
      </c>
      <c r="T145" s="197">
        <f t="shared" si="104"/>
        <v>3216</v>
      </c>
      <c r="U145" s="197">
        <f t="shared" si="104"/>
        <v>1743</v>
      </c>
      <c r="V145" s="197">
        <f t="shared" si="104"/>
        <v>3576</v>
      </c>
      <c r="W145" s="196">
        <f t="shared" si="104"/>
        <v>-1.1000000000000001E-2</v>
      </c>
      <c r="X145" s="196">
        <f t="shared" si="104"/>
        <v>-2.5999999999999999E-2</v>
      </c>
      <c r="Y145" s="197">
        <f t="shared" si="104"/>
        <v>0.96100000000000008</v>
      </c>
      <c r="Z145" s="197">
        <f t="shared" si="104"/>
        <v>7.3929999999999998</v>
      </c>
      <c r="AA145" s="197">
        <f t="shared" si="104"/>
        <v>1.8029999999999999</v>
      </c>
      <c r="AB145" s="196">
        <f t="shared" si="104"/>
        <v>2.6379999999999999</v>
      </c>
      <c r="AC145" s="197">
        <f t="shared" si="104"/>
        <v>0.754</v>
      </c>
      <c r="AD145" s="196">
        <f t="shared" si="104"/>
        <v>2.3999999999999997E-2</v>
      </c>
      <c r="AE145" s="196">
        <f t="shared" si="104"/>
        <v>-5.9999999999999993E-3</v>
      </c>
      <c r="AF145" t="s">
        <v>309</v>
      </c>
      <c r="AG145" s="173">
        <v>39.26</v>
      </c>
      <c r="AH145">
        <v>13.58</v>
      </c>
      <c r="AI145">
        <v>22.7</v>
      </c>
      <c r="AJ145">
        <v>22.42</v>
      </c>
      <c r="AK145">
        <v>40.67</v>
      </c>
      <c r="AL145">
        <v>25.43</v>
      </c>
      <c r="AM145">
        <v>15.24</v>
      </c>
      <c r="AN145" s="173" t="s">
        <v>310</v>
      </c>
      <c r="AO145" t="s">
        <v>310</v>
      </c>
      <c r="AP145">
        <v>6.23</v>
      </c>
      <c r="AQ145">
        <v>35.29</v>
      </c>
      <c r="AR145">
        <v>21.98</v>
      </c>
      <c r="AS145">
        <v>13.89</v>
      </c>
      <c r="AT145">
        <v>22.77</v>
      </c>
      <c r="AU145" s="173" t="s">
        <v>310</v>
      </c>
      <c r="AV145" s="173" t="s">
        <v>310</v>
      </c>
      <c r="AW145">
        <v>44.25</v>
      </c>
      <c r="AX145">
        <v>7.28</v>
      </c>
      <c r="AY145">
        <v>29.33</v>
      </c>
      <c r="AZ145" s="173">
        <v>33.31</v>
      </c>
      <c r="BA145">
        <v>12.25</v>
      </c>
      <c r="BB145" s="173" t="s">
        <v>310</v>
      </c>
      <c r="BC145" s="173" t="s">
        <v>310</v>
      </c>
      <c r="BD145" t="s">
        <v>311</v>
      </c>
      <c r="BE145">
        <v>1586.81</v>
      </c>
      <c r="BF145">
        <v>670.04</v>
      </c>
      <c r="BG145">
        <v>190752.7</v>
      </c>
      <c r="BH145">
        <v>33346.43</v>
      </c>
      <c r="BI145">
        <v>106.67</v>
      </c>
      <c r="BJ145">
        <v>68989.899999999994</v>
      </c>
      <c r="BK145">
        <v>6114.99</v>
      </c>
      <c r="BL145">
        <v>943.4</v>
      </c>
      <c r="BM145">
        <v>2770030</v>
      </c>
      <c r="BN145">
        <v>723671.6</v>
      </c>
      <c r="BO145">
        <v>16.670000000000002</v>
      </c>
      <c r="BP145">
        <v>20621.990000000002</v>
      </c>
      <c r="BQ145">
        <v>503.36</v>
      </c>
      <c r="BR145">
        <v>351303.6</v>
      </c>
      <c r="BS145">
        <v>46091.77</v>
      </c>
      <c r="BT145">
        <v>1091798</v>
      </c>
      <c r="BU145">
        <v>8298417</v>
      </c>
      <c r="BV145">
        <v>5.56</v>
      </c>
      <c r="BW145">
        <v>2783.63</v>
      </c>
      <c r="BX145">
        <v>6617.31</v>
      </c>
      <c r="BY145">
        <v>4537.8100000000004</v>
      </c>
      <c r="BZ145">
        <v>4002.85</v>
      </c>
      <c r="CA145">
        <v>46075.72</v>
      </c>
      <c r="CB145">
        <v>244498.9</v>
      </c>
      <c r="CC145">
        <v>6981.97</v>
      </c>
      <c r="CD145">
        <v>1829.4</v>
      </c>
      <c r="CE145">
        <v>1649836</v>
      </c>
      <c r="CF145">
        <v>120551.2</v>
      </c>
      <c r="CG145">
        <v>424.47</v>
      </c>
      <c r="CH145">
        <v>1777790</v>
      </c>
      <c r="CI145">
        <v>1653.09</v>
      </c>
      <c r="CJ145">
        <v>114.45</v>
      </c>
    </row>
    <row r="146" spans="1:88" ht="14.25" customHeight="1">
      <c r="A146" t="s">
        <v>267</v>
      </c>
      <c r="B146" t="s">
        <v>268</v>
      </c>
      <c r="D146" s="121">
        <v>44160</v>
      </c>
      <c r="E146" s="122">
        <v>0.80763888888888891</v>
      </c>
      <c r="F146">
        <v>2403</v>
      </c>
      <c r="G146">
        <v>40104.585424122379</v>
      </c>
      <c r="H146" t="s">
        <v>175</v>
      </c>
      <c r="I146" s="197">
        <f t="shared" ref="I146:AE146" si="105">$G146*I99</f>
        <v>7379.2437180385177</v>
      </c>
      <c r="J146" s="197">
        <f t="shared" si="105"/>
        <v>118067899.48861629</v>
      </c>
      <c r="K146" s="197">
        <f t="shared" si="105"/>
        <v>123321600.17917632</v>
      </c>
      <c r="L146" s="197">
        <f t="shared" si="105"/>
        <v>123441913.93544868</v>
      </c>
      <c r="M146" s="197">
        <f t="shared" si="105"/>
        <v>8991448.0520882364</v>
      </c>
      <c r="N146" s="197">
        <f t="shared" si="105"/>
        <v>9432598.4917535838</v>
      </c>
      <c r="O146" s="197">
        <f t="shared" si="105"/>
        <v>6857884.1075249268</v>
      </c>
      <c r="P146" s="197">
        <f t="shared" si="105"/>
        <v>7218825.3763420284</v>
      </c>
      <c r="Q146" s="197">
        <f t="shared" si="105"/>
        <v>7455442.4303443506</v>
      </c>
      <c r="R146" s="197">
        <f t="shared" si="105"/>
        <v>239865525.42167595</v>
      </c>
      <c r="S146" s="197">
        <f t="shared" si="105"/>
        <v>134069629.07284111</v>
      </c>
      <c r="T146" s="197">
        <f t="shared" si="105"/>
        <v>222540344.51845509</v>
      </c>
      <c r="U146" s="197">
        <f t="shared" si="105"/>
        <v>176299757.52444199</v>
      </c>
      <c r="V146" s="197">
        <f t="shared" si="105"/>
        <v>226951848.91510853</v>
      </c>
      <c r="W146" s="197">
        <f t="shared" si="105"/>
        <v>31694.653860683917</v>
      </c>
      <c r="X146" s="197">
        <f t="shared" si="105"/>
        <v>30327.087497721343</v>
      </c>
      <c r="Y146" s="197">
        <f t="shared" si="105"/>
        <v>1025474.2492948092</v>
      </c>
      <c r="Z146" s="197">
        <f t="shared" si="105"/>
        <v>12396327.354596227</v>
      </c>
      <c r="AA146" s="197">
        <f t="shared" si="105"/>
        <v>103389.62122338748</v>
      </c>
      <c r="AB146" s="196">
        <f t="shared" si="105"/>
        <v>248.64842962955873</v>
      </c>
      <c r="AC146" s="197">
        <f t="shared" si="105"/>
        <v>149309.3715340076</v>
      </c>
      <c r="AD146" s="197">
        <f t="shared" si="105"/>
        <v>3312.6387560325088</v>
      </c>
      <c r="AE146" s="197">
        <f t="shared" si="105"/>
        <v>3232.4295851842639</v>
      </c>
      <c r="AF146" t="s">
        <v>309</v>
      </c>
      <c r="AG146">
        <v>4.32</v>
      </c>
      <c r="AH146">
        <v>0.45</v>
      </c>
      <c r="AI146">
        <v>0.79</v>
      </c>
      <c r="AJ146">
        <v>0.97</v>
      </c>
      <c r="AK146">
        <v>1.53</v>
      </c>
      <c r="AL146">
        <v>1.34</v>
      </c>
      <c r="AM146">
        <v>4.51</v>
      </c>
      <c r="AN146">
        <v>3.58</v>
      </c>
      <c r="AO146">
        <v>5.64</v>
      </c>
      <c r="AP146">
        <v>5.96</v>
      </c>
      <c r="AQ146">
        <v>11.28</v>
      </c>
      <c r="AR146">
        <v>1.1200000000000001</v>
      </c>
      <c r="AS146">
        <v>0.3</v>
      </c>
      <c r="AT146">
        <v>0.34</v>
      </c>
      <c r="AU146">
        <v>5.39</v>
      </c>
      <c r="AV146">
        <v>0.42</v>
      </c>
      <c r="AW146">
        <v>0.75</v>
      </c>
      <c r="AX146">
        <v>7.85</v>
      </c>
      <c r="AY146">
        <v>0.09</v>
      </c>
      <c r="AZ146" s="173">
        <v>16.23</v>
      </c>
      <c r="BA146">
        <v>1.79</v>
      </c>
      <c r="BB146">
        <v>5.42</v>
      </c>
      <c r="BC146">
        <v>4.5199999999999996</v>
      </c>
      <c r="BD146" t="s">
        <v>311</v>
      </c>
      <c r="BE146">
        <v>8890.75</v>
      </c>
      <c r="BF146">
        <v>305675.90000000002</v>
      </c>
      <c r="BG146">
        <v>77074620</v>
      </c>
      <c r="BH146">
        <v>11511150</v>
      </c>
      <c r="BI146">
        <v>5151.1000000000004</v>
      </c>
      <c r="BJ146">
        <v>7673304</v>
      </c>
      <c r="BK146">
        <v>79589.88</v>
      </c>
      <c r="BL146">
        <v>7143.11</v>
      </c>
      <c r="BM146">
        <v>8840567</v>
      </c>
      <c r="BN146">
        <v>14078930</v>
      </c>
      <c r="BO146">
        <v>652.26</v>
      </c>
      <c r="BP146">
        <v>363284.9</v>
      </c>
      <c r="BQ146">
        <v>10392.959999999999</v>
      </c>
      <c r="BR146">
        <v>5673286</v>
      </c>
      <c r="BS146">
        <v>38396.15</v>
      </c>
      <c r="BT146">
        <v>1064361</v>
      </c>
      <c r="BU146">
        <v>8345455</v>
      </c>
      <c r="BV146">
        <v>509.65</v>
      </c>
      <c r="BW146">
        <v>28094.720000000001</v>
      </c>
      <c r="BX146">
        <v>998485.6</v>
      </c>
      <c r="BY146">
        <v>1538508</v>
      </c>
      <c r="BZ146">
        <v>3428.6</v>
      </c>
      <c r="CA146">
        <v>43872.160000000003</v>
      </c>
      <c r="CB146">
        <v>248703</v>
      </c>
      <c r="CC146">
        <v>98080.46</v>
      </c>
      <c r="CD146">
        <v>513.35</v>
      </c>
      <c r="CE146">
        <v>1652294</v>
      </c>
      <c r="CF146">
        <v>110139.8</v>
      </c>
      <c r="CG146">
        <v>18914.77</v>
      </c>
      <c r="CH146">
        <v>1803874</v>
      </c>
      <c r="CI146">
        <v>4125.53</v>
      </c>
      <c r="CJ146">
        <v>2337.29</v>
      </c>
    </row>
    <row r="147" spans="1:88" ht="14.25" customHeight="1">
      <c r="A147" t="s">
        <v>222</v>
      </c>
      <c r="B147" t="s">
        <v>223</v>
      </c>
      <c r="D147" s="121">
        <v>44160</v>
      </c>
      <c r="E147" s="122">
        <v>0.71319444444444446</v>
      </c>
      <c r="F147">
        <v>2103</v>
      </c>
      <c r="G147">
        <v>40682.128713012549</v>
      </c>
      <c r="H147" t="s">
        <v>175</v>
      </c>
      <c r="I147" s="196">
        <f t="shared" ref="I147:AE147" si="106">$G147*I100</f>
        <v>4348.9195594210414</v>
      </c>
      <c r="J147" s="197">
        <f t="shared" si="106"/>
        <v>110004476.03998594</v>
      </c>
      <c r="K147" s="197">
        <f t="shared" si="106"/>
        <v>112933589.30732283</v>
      </c>
      <c r="L147" s="197">
        <f t="shared" si="106"/>
        <v>113340410.59445296</v>
      </c>
      <c r="M147" s="197">
        <f t="shared" si="106"/>
        <v>2127268.5104034264</v>
      </c>
      <c r="N147" s="197">
        <f t="shared" si="106"/>
        <v>2330679.1539684888</v>
      </c>
      <c r="O147" s="197">
        <f t="shared" si="106"/>
        <v>2123607.1188192554</v>
      </c>
      <c r="P147" s="197">
        <f t="shared" si="106"/>
        <v>4300101.0049654264</v>
      </c>
      <c r="Q147" s="197">
        <f t="shared" si="106"/>
        <v>4186191.0445689918</v>
      </c>
      <c r="R147" s="197">
        <f t="shared" si="106"/>
        <v>213499811.48588985</v>
      </c>
      <c r="S147" s="197">
        <f t="shared" si="106"/>
        <v>116025431.0895118</v>
      </c>
      <c r="T147" s="197">
        <f t="shared" si="106"/>
        <v>205322703.61457434</v>
      </c>
      <c r="U147" s="197">
        <f t="shared" si="106"/>
        <v>157521202.37678459</v>
      </c>
      <c r="V147" s="197">
        <f t="shared" si="106"/>
        <v>209879102.03043175</v>
      </c>
      <c r="W147" s="197">
        <f t="shared" si="106"/>
        <v>7989.9700792356643</v>
      </c>
      <c r="X147" s="197">
        <f t="shared" si="106"/>
        <v>6708.4830247757691</v>
      </c>
      <c r="Y147" s="197">
        <f t="shared" si="106"/>
        <v>948707.24158745271</v>
      </c>
      <c r="Z147" s="197">
        <f t="shared" si="106"/>
        <v>9702687.6980534922</v>
      </c>
      <c r="AA147" s="197">
        <f t="shared" si="106"/>
        <v>87832.71589139408</v>
      </c>
      <c r="AB147" s="196">
        <f t="shared" si="106"/>
        <v>4051.9400198160497</v>
      </c>
      <c r="AC147" s="197">
        <f t="shared" si="106"/>
        <v>44628.295198174768</v>
      </c>
      <c r="AD147" s="196">
        <f t="shared" si="106"/>
        <v>777.02865841853964</v>
      </c>
      <c r="AE147" s="197">
        <f t="shared" si="106"/>
        <v>1549.9891039657782</v>
      </c>
      <c r="AF147" t="s">
        <v>309</v>
      </c>
      <c r="AG147" s="173">
        <v>1.64</v>
      </c>
      <c r="AH147">
        <v>2.09</v>
      </c>
      <c r="AI147">
        <v>0.98</v>
      </c>
      <c r="AJ147">
        <v>0.95</v>
      </c>
      <c r="AK147">
        <v>8.5299999999999994</v>
      </c>
      <c r="AL147">
        <v>1.1000000000000001</v>
      </c>
      <c r="AM147">
        <v>5.09</v>
      </c>
      <c r="AN147">
        <v>2.41</v>
      </c>
      <c r="AO147">
        <v>7.1</v>
      </c>
      <c r="AP147">
        <v>2.5499999999999998</v>
      </c>
      <c r="AQ147">
        <v>2.97</v>
      </c>
      <c r="AR147">
        <v>0.64</v>
      </c>
      <c r="AS147">
        <v>1.03</v>
      </c>
      <c r="AT147">
        <v>0.48</v>
      </c>
      <c r="AU147">
        <v>13.46</v>
      </c>
      <c r="AV147">
        <v>2.67</v>
      </c>
      <c r="AW147">
        <v>0.82</v>
      </c>
      <c r="AX147">
        <v>1.1200000000000001</v>
      </c>
      <c r="AY147">
        <v>0.24</v>
      </c>
      <c r="AZ147" s="173">
        <v>3.5</v>
      </c>
      <c r="BA147">
        <v>2.71</v>
      </c>
      <c r="BB147" s="173">
        <v>3.53</v>
      </c>
      <c r="BC147">
        <v>0.61</v>
      </c>
      <c r="BD147" t="s">
        <v>311</v>
      </c>
      <c r="BE147">
        <v>5891.36</v>
      </c>
      <c r="BF147">
        <v>302690</v>
      </c>
      <c r="BG147">
        <v>74932690</v>
      </c>
      <c r="BH147">
        <v>11222010</v>
      </c>
      <c r="BI147">
        <v>1309</v>
      </c>
      <c r="BJ147">
        <v>2024582</v>
      </c>
      <c r="BK147">
        <v>27440.62</v>
      </c>
      <c r="BL147">
        <v>4863.2</v>
      </c>
      <c r="BM147">
        <v>6474581</v>
      </c>
      <c r="BN147">
        <v>13411130</v>
      </c>
      <c r="BO147">
        <v>600.04</v>
      </c>
      <c r="BP147">
        <v>355886.4</v>
      </c>
      <c r="BQ147">
        <v>9870.32</v>
      </c>
      <c r="BR147">
        <v>5569974</v>
      </c>
      <c r="BS147">
        <v>41403.96</v>
      </c>
      <c r="BT147">
        <v>1150590</v>
      </c>
      <c r="BU147">
        <v>8988508</v>
      </c>
      <c r="BV147">
        <v>140.74</v>
      </c>
      <c r="BW147">
        <v>9079.23</v>
      </c>
      <c r="BX147">
        <v>981154.7</v>
      </c>
      <c r="BY147">
        <v>1289403</v>
      </c>
      <c r="BZ147">
        <v>3608.64</v>
      </c>
      <c r="CA147">
        <v>47093.35</v>
      </c>
      <c r="CB147">
        <v>265882.8</v>
      </c>
      <c r="CC147">
        <v>87900.95</v>
      </c>
      <c r="CD147">
        <v>1081.9100000000001</v>
      </c>
      <c r="CE147">
        <v>1764717</v>
      </c>
      <c r="CF147">
        <v>118579.9</v>
      </c>
      <c r="CG147">
        <v>5985.97</v>
      </c>
      <c r="CH147">
        <v>1926826</v>
      </c>
      <c r="CI147">
        <v>2351.73</v>
      </c>
      <c r="CJ147">
        <v>1253.04</v>
      </c>
    </row>
    <row r="148" spans="1:88" ht="14.25" customHeight="1">
      <c r="A148" t="s">
        <v>269</v>
      </c>
      <c r="B148" t="s">
        <v>270</v>
      </c>
      <c r="D148" s="121">
        <v>44160</v>
      </c>
      <c r="E148" s="122">
        <v>0.81111111111111101</v>
      </c>
      <c r="F148">
        <v>2404</v>
      </c>
      <c r="G148">
        <v>40135.036414060793</v>
      </c>
      <c r="H148" t="s">
        <v>175</v>
      </c>
      <c r="I148" s="196">
        <f t="shared" ref="I148:AE148" si="107">$G148*I101</f>
        <v>2745.2364907217584</v>
      </c>
      <c r="J148" s="197">
        <f t="shared" si="107"/>
        <v>133408861.04033807</v>
      </c>
      <c r="K148" s="197">
        <f t="shared" si="107"/>
        <v>141275328.17749399</v>
      </c>
      <c r="L148" s="197">
        <f t="shared" si="107"/>
        <v>141797083.65087679</v>
      </c>
      <c r="M148" s="197">
        <f t="shared" si="107"/>
        <v>329107.29859529849</v>
      </c>
      <c r="N148" s="197">
        <f t="shared" si="107"/>
        <v>325414.87524520495</v>
      </c>
      <c r="O148" s="196">
        <f t="shared" si="107"/>
        <v>56550.266307411657</v>
      </c>
      <c r="P148" s="197">
        <f t="shared" si="107"/>
        <v>166720.94126400852</v>
      </c>
      <c r="Q148" s="196">
        <f t="shared" si="107"/>
        <v>296437.37895425304</v>
      </c>
      <c r="R148" s="197">
        <f t="shared" si="107"/>
        <v>230615919.23519331</v>
      </c>
      <c r="S148" s="197">
        <f t="shared" si="107"/>
        <v>128271576.37933829</v>
      </c>
      <c r="T148" s="197">
        <f t="shared" si="107"/>
        <v>228207817.05034965</v>
      </c>
      <c r="U148" s="197">
        <f t="shared" si="107"/>
        <v>178721317.1518127</v>
      </c>
      <c r="V148" s="197">
        <f t="shared" si="107"/>
        <v>233545776.89341974</v>
      </c>
      <c r="W148" s="196">
        <f t="shared" si="107"/>
        <v>614.06605713513011</v>
      </c>
      <c r="X148" s="196">
        <f t="shared" si="107"/>
        <v>-1155.8890487249507</v>
      </c>
      <c r="Y148" s="197">
        <f t="shared" si="107"/>
        <v>83440.740704832395</v>
      </c>
      <c r="Z148" s="197">
        <f t="shared" si="107"/>
        <v>1558042.11359384</v>
      </c>
      <c r="AA148" s="197">
        <f t="shared" si="107"/>
        <v>100538.26621722228</v>
      </c>
      <c r="AB148" s="196">
        <f t="shared" si="107"/>
        <v>-561.89050979685112</v>
      </c>
      <c r="AC148" s="197">
        <f t="shared" si="107"/>
        <v>4948.6499898536958</v>
      </c>
      <c r="AD148" s="196">
        <f t="shared" si="107"/>
        <v>-112.37810195937021</v>
      </c>
      <c r="AE148" s="196">
        <f t="shared" si="107"/>
        <v>337.13430587811064</v>
      </c>
      <c r="AF148" t="s">
        <v>309</v>
      </c>
      <c r="AG148" s="173">
        <v>3.81</v>
      </c>
      <c r="AH148">
        <v>1.52</v>
      </c>
      <c r="AI148">
        <v>0.71</v>
      </c>
      <c r="AJ148">
        <v>1.34</v>
      </c>
      <c r="AK148">
        <v>20.74</v>
      </c>
      <c r="AL148">
        <v>0.77</v>
      </c>
      <c r="AM148" s="173">
        <v>45.64</v>
      </c>
      <c r="AN148">
        <v>7.54</v>
      </c>
      <c r="AO148" s="173" t="s">
        <v>310</v>
      </c>
      <c r="AP148">
        <v>3.58</v>
      </c>
      <c r="AQ148">
        <v>6.97</v>
      </c>
      <c r="AR148">
        <v>0.24</v>
      </c>
      <c r="AS148">
        <v>1.21</v>
      </c>
      <c r="AT148">
        <v>0.53</v>
      </c>
      <c r="AU148" s="173">
        <v>47.48</v>
      </c>
      <c r="AV148" s="173">
        <v>14.09</v>
      </c>
      <c r="AW148">
        <v>1.02</v>
      </c>
      <c r="AX148">
        <v>3.19</v>
      </c>
      <c r="AY148">
        <v>0.37</v>
      </c>
      <c r="AZ148" s="173">
        <v>31.45</v>
      </c>
      <c r="BA148">
        <v>10.4</v>
      </c>
      <c r="BB148" s="173">
        <v>53.94</v>
      </c>
      <c r="BC148" s="173">
        <v>4.45</v>
      </c>
      <c r="BD148" t="s">
        <v>311</v>
      </c>
      <c r="BE148">
        <v>3799.5</v>
      </c>
      <c r="BF148">
        <v>357960.2</v>
      </c>
      <c r="BG148">
        <v>89060700</v>
      </c>
      <c r="BH148">
        <v>13336250</v>
      </c>
      <c r="BI148">
        <v>212.23</v>
      </c>
      <c r="BJ148">
        <v>280872.3</v>
      </c>
      <c r="BK148">
        <v>2092.5</v>
      </c>
      <c r="BL148">
        <v>950.06</v>
      </c>
      <c r="BM148">
        <v>2788623</v>
      </c>
      <c r="BN148">
        <v>13492490</v>
      </c>
      <c r="BO148">
        <v>646.71</v>
      </c>
      <c r="BP148">
        <v>375770.5</v>
      </c>
      <c r="BQ148">
        <v>10920.02</v>
      </c>
      <c r="BR148">
        <v>5888092</v>
      </c>
      <c r="BS148">
        <v>39834.79</v>
      </c>
      <c r="BT148">
        <v>1054787</v>
      </c>
      <c r="BU148">
        <v>8424993</v>
      </c>
      <c r="BV148">
        <v>15.56</v>
      </c>
      <c r="BW148">
        <v>2006.46</v>
      </c>
      <c r="BX148">
        <v>84863.66</v>
      </c>
      <c r="BY148">
        <v>192448.4</v>
      </c>
      <c r="BZ148">
        <v>3530.11</v>
      </c>
      <c r="CA148">
        <v>43681.61</v>
      </c>
      <c r="CB148">
        <v>249605.8</v>
      </c>
      <c r="CC148">
        <v>95656.14</v>
      </c>
      <c r="CD148">
        <v>404.46</v>
      </c>
      <c r="CE148">
        <v>1649360</v>
      </c>
      <c r="CF148">
        <v>111043</v>
      </c>
      <c r="CG148">
        <v>671.16</v>
      </c>
      <c r="CH148">
        <v>1800487</v>
      </c>
      <c r="CI148">
        <v>1532.71</v>
      </c>
      <c r="CJ148">
        <v>361.86</v>
      </c>
    </row>
    <row r="149" spans="1:88" ht="14.25" customHeight="1">
      <c r="A149" t="s">
        <v>224</v>
      </c>
      <c r="B149" t="s">
        <v>225</v>
      </c>
      <c r="D149" s="121">
        <v>44160</v>
      </c>
      <c r="E149" s="122">
        <v>0.71736111111111101</v>
      </c>
      <c r="F149">
        <v>2104</v>
      </c>
      <c r="G149">
        <v>39343.276474887716</v>
      </c>
      <c r="H149" t="s">
        <v>175</v>
      </c>
      <c r="I149" s="196">
        <f t="shared" ref="I149:AE149" si="108">$G149*I102</f>
        <v>2569.1159538101679</v>
      </c>
      <c r="J149" s="197">
        <f t="shared" si="108"/>
        <v>146947137.63370562</v>
      </c>
      <c r="K149" s="197">
        <f t="shared" si="108"/>
        <v>123262485.19582321</v>
      </c>
      <c r="L149" s="197">
        <f t="shared" si="108"/>
        <v>123498544.85467254</v>
      </c>
      <c r="M149" s="197">
        <f t="shared" si="108"/>
        <v>116416.75508919275</v>
      </c>
      <c r="N149" s="197">
        <f t="shared" si="108"/>
        <v>22236.819863606539</v>
      </c>
      <c r="O149" s="196">
        <f t="shared" si="108"/>
        <v>3572.3695039198046</v>
      </c>
      <c r="P149" s="197">
        <f t="shared" si="108"/>
        <v>348424.05646160559</v>
      </c>
      <c r="Q149" s="196">
        <f t="shared" si="108"/>
        <v>255967.3567456195</v>
      </c>
      <c r="R149" s="197">
        <f t="shared" si="108"/>
        <v>203286709.54574484</v>
      </c>
      <c r="S149" s="197">
        <f t="shared" si="108"/>
        <v>145570122.95708454</v>
      </c>
      <c r="T149" s="197">
        <f t="shared" si="108"/>
        <v>199785157.93947983</v>
      </c>
      <c r="U149" s="197">
        <f t="shared" si="108"/>
        <v>191601756.43270317</v>
      </c>
      <c r="V149" s="197">
        <f t="shared" si="108"/>
        <v>203326052.82221973</v>
      </c>
      <c r="W149" s="196">
        <f t="shared" si="108"/>
        <v>180.97907178448349</v>
      </c>
      <c r="X149" s="196">
        <f t="shared" si="108"/>
        <v>-1483.2415231032669</v>
      </c>
      <c r="Y149" s="197">
        <f t="shared" si="108"/>
        <v>72312.942160843624</v>
      </c>
      <c r="Z149" s="196">
        <f t="shared" si="108"/>
        <v>5818.8705906358937</v>
      </c>
      <c r="AA149" s="197">
        <f t="shared" si="108"/>
        <v>81440.582303017567</v>
      </c>
      <c r="AB149" s="196">
        <f t="shared" si="108"/>
        <v>3178.9367391709275</v>
      </c>
      <c r="AC149" s="197">
        <f t="shared" si="108"/>
        <v>4123.1753745682327</v>
      </c>
      <c r="AD149" s="196">
        <f t="shared" si="108"/>
        <v>-3.9343276474887716</v>
      </c>
      <c r="AE149" s="196">
        <f t="shared" si="108"/>
        <v>287.20591826668033</v>
      </c>
      <c r="AF149" t="s">
        <v>309</v>
      </c>
      <c r="AG149" s="173">
        <v>7.11</v>
      </c>
      <c r="AH149">
        <v>25.34</v>
      </c>
      <c r="AI149">
        <v>0.64</v>
      </c>
      <c r="AJ149">
        <v>0.67</v>
      </c>
      <c r="AK149" t="s">
        <v>310</v>
      </c>
      <c r="AL149">
        <v>7.64</v>
      </c>
      <c r="AM149" s="173" t="s">
        <v>310</v>
      </c>
      <c r="AN149">
        <v>98.69</v>
      </c>
      <c r="AO149" s="173" t="s">
        <v>310</v>
      </c>
      <c r="AP149">
        <v>3.66</v>
      </c>
      <c r="AQ149">
        <v>24.11</v>
      </c>
      <c r="AR149">
        <v>0.83</v>
      </c>
      <c r="AS149">
        <v>27.25</v>
      </c>
      <c r="AT149">
        <v>0.49</v>
      </c>
      <c r="AU149" s="173" t="s">
        <v>310</v>
      </c>
      <c r="AV149" s="173">
        <v>15.53</v>
      </c>
      <c r="AW149">
        <v>0.34</v>
      </c>
      <c r="AX149" s="173">
        <v>3.49</v>
      </c>
      <c r="AY149">
        <v>0.68</v>
      </c>
      <c r="AZ149" s="173">
        <v>6</v>
      </c>
      <c r="BA149">
        <v>2.34</v>
      </c>
      <c r="BB149" s="173" t="s">
        <v>310</v>
      </c>
      <c r="BC149" s="173">
        <v>3.12</v>
      </c>
      <c r="BD149" t="s">
        <v>311</v>
      </c>
      <c r="BE149">
        <v>3942.87</v>
      </c>
      <c r="BF149">
        <v>340530.7</v>
      </c>
      <c r="BG149">
        <v>85405900</v>
      </c>
      <c r="BH149">
        <v>12765320</v>
      </c>
      <c r="BI149">
        <v>66.67</v>
      </c>
      <c r="BJ149">
        <v>35444.61</v>
      </c>
      <c r="BK149">
        <v>1563.52</v>
      </c>
      <c r="BL149">
        <v>945.62</v>
      </c>
      <c r="BM149">
        <v>2970800</v>
      </c>
      <c r="BN149">
        <v>12824310</v>
      </c>
      <c r="BO149">
        <v>635.59</v>
      </c>
      <c r="BP149">
        <v>361538.1</v>
      </c>
      <c r="BQ149">
        <v>10078.299999999999</v>
      </c>
      <c r="BR149">
        <v>5634696</v>
      </c>
      <c r="BS149">
        <v>35058.980000000003</v>
      </c>
      <c r="BT149">
        <v>1114833</v>
      </c>
      <c r="BU149">
        <v>9075627</v>
      </c>
      <c r="BV149">
        <v>6.3</v>
      </c>
      <c r="BW149">
        <v>1839.77</v>
      </c>
      <c r="BX149">
        <v>81206.11</v>
      </c>
      <c r="BY149">
        <v>1540.47</v>
      </c>
      <c r="BZ149">
        <v>3197.07</v>
      </c>
      <c r="CA149">
        <v>45866.27</v>
      </c>
      <c r="CB149">
        <v>269435.7</v>
      </c>
      <c r="CC149">
        <v>85441.15</v>
      </c>
      <c r="CD149">
        <v>986.71</v>
      </c>
      <c r="CE149">
        <v>1786971</v>
      </c>
      <c r="CF149">
        <v>119685.8</v>
      </c>
      <c r="CG149">
        <v>625.59</v>
      </c>
      <c r="CH149">
        <v>1932253</v>
      </c>
      <c r="CI149">
        <v>1733.1</v>
      </c>
      <c r="CJ149">
        <v>353.34</v>
      </c>
    </row>
    <row r="150" spans="1:88" ht="14.25" customHeight="1">
      <c r="A150" t="s">
        <v>271</v>
      </c>
      <c r="B150" t="s">
        <v>272</v>
      </c>
      <c r="D150" s="121">
        <v>44160</v>
      </c>
      <c r="E150" s="122">
        <v>0.81458333333333333</v>
      </c>
      <c r="F150">
        <v>2405</v>
      </c>
      <c r="G150">
        <v>39942.304574851987</v>
      </c>
      <c r="H150" t="s">
        <v>175</v>
      </c>
      <c r="I150" s="196">
        <f t="shared" ref="I150:AE150" si="109">$G150*I103</f>
        <v>4245.8669763067664</v>
      </c>
      <c r="J150" s="197">
        <f t="shared" si="109"/>
        <v>137561296.95579025</v>
      </c>
      <c r="K150" s="197">
        <f t="shared" si="109"/>
        <v>147267276.96747929</v>
      </c>
      <c r="L150" s="197">
        <f t="shared" si="109"/>
        <v>146827911.61715591</v>
      </c>
      <c r="M150" s="197">
        <f t="shared" si="109"/>
        <v>382886.93165453116</v>
      </c>
      <c r="N150" s="197">
        <f t="shared" si="109"/>
        <v>392592.91166622023</v>
      </c>
      <c r="O150" s="197">
        <f t="shared" si="109"/>
        <v>237057.57765174654</v>
      </c>
      <c r="P150" s="197">
        <f t="shared" si="109"/>
        <v>185651.83166391202</v>
      </c>
      <c r="Q150" s="196">
        <f t="shared" si="109"/>
        <v>299966.7073571384</v>
      </c>
      <c r="R150" s="197">
        <f t="shared" si="109"/>
        <v>235260173.94587821</v>
      </c>
      <c r="S150" s="197">
        <f t="shared" si="109"/>
        <v>132688335.79765829</v>
      </c>
      <c r="T150" s="197">
        <f t="shared" si="109"/>
        <v>233342943.3262853</v>
      </c>
      <c r="U150" s="197">
        <f t="shared" si="109"/>
        <v>181138351.24695376</v>
      </c>
      <c r="V150" s="197">
        <f t="shared" si="109"/>
        <v>238335731.3981418</v>
      </c>
      <c r="W150" s="197">
        <f t="shared" si="109"/>
        <v>3335.182432000141</v>
      </c>
      <c r="X150" s="197">
        <f t="shared" si="109"/>
        <v>1805.3921667833097</v>
      </c>
      <c r="Y150" s="197">
        <f t="shared" si="109"/>
        <v>261342.49883325657</v>
      </c>
      <c r="Z150" s="197">
        <f t="shared" si="109"/>
        <v>7441251.3422949258</v>
      </c>
      <c r="AA150" s="197">
        <f t="shared" si="109"/>
        <v>79205.589971931491</v>
      </c>
      <c r="AB150" s="196">
        <f t="shared" si="109"/>
        <v>-647.06533411260216</v>
      </c>
      <c r="AC150" s="197">
        <f t="shared" si="109"/>
        <v>4058.1381448049619</v>
      </c>
      <c r="AD150" s="196">
        <f t="shared" si="109"/>
        <v>-27.95961320239639</v>
      </c>
      <c r="AE150" s="196">
        <f t="shared" si="109"/>
        <v>243.64805790659713</v>
      </c>
      <c r="AF150" t="s">
        <v>309</v>
      </c>
      <c r="AG150" s="173">
        <v>1.36</v>
      </c>
      <c r="AH150">
        <v>1.85</v>
      </c>
      <c r="AI150">
        <v>1.08</v>
      </c>
      <c r="AJ150">
        <v>1.24</v>
      </c>
      <c r="AK150">
        <v>21.76</v>
      </c>
      <c r="AL150">
        <v>0.45</v>
      </c>
      <c r="AM150">
        <v>23.82</v>
      </c>
      <c r="AN150">
        <v>45.76</v>
      </c>
      <c r="AO150" s="173" t="s">
        <v>310</v>
      </c>
      <c r="AP150">
        <v>4.91</v>
      </c>
      <c r="AQ150">
        <v>4.55</v>
      </c>
      <c r="AR150">
        <v>0.49</v>
      </c>
      <c r="AS150">
        <v>2.33</v>
      </c>
      <c r="AT150">
        <v>0.84</v>
      </c>
      <c r="AU150">
        <v>21.21</v>
      </c>
      <c r="AV150">
        <v>8.2200000000000006</v>
      </c>
      <c r="AW150">
        <v>0.46</v>
      </c>
      <c r="AX150">
        <v>0.98</v>
      </c>
      <c r="AY150">
        <v>0.4</v>
      </c>
      <c r="AZ150" s="173">
        <v>6.83</v>
      </c>
      <c r="BA150">
        <v>5.64</v>
      </c>
      <c r="BB150" s="173" t="s">
        <v>310</v>
      </c>
      <c r="BC150" s="173">
        <v>8.68</v>
      </c>
      <c r="BD150" t="s">
        <v>311</v>
      </c>
      <c r="BE150">
        <v>5562.33</v>
      </c>
      <c r="BF150">
        <v>375287.1</v>
      </c>
      <c r="BG150">
        <v>94447750</v>
      </c>
      <c r="BH150">
        <v>14048900</v>
      </c>
      <c r="BI150">
        <v>247.79</v>
      </c>
      <c r="BJ150">
        <v>341592.2</v>
      </c>
      <c r="BK150">
        <v>4446.47</v>
      </c>
      <c r="BL150">
        <v>978.96</v>
      </c>
      <c r="BM150">
        <v>2826682</v>
      </c>
      <c r="BN150">
        <v>14766840</v>
      </c>
      <c r="BO150">
        <v>680.04</v>
      </c>
      <c r="BP150">
        <v>390830.2</v>
      </c>
      <c r="BQ150">
        <v>11251.43</v>
      </c>
      <c r="BR150">
        <v>6112968</v>
      </c>
      <c r="BS150">
        <v>40308.660000000003</v>
      </c>
      <c r="BT150">
        <v>1125808</v>
      </c>
      <c r="BU150">
        <v>8529096</v>
      </c>
      <c r="BV150">
        <v>61.48</v>
      </c>
      <c r="BW150">
        <v>4546.32</v>
      </c>
      <c r="BX150">
        <v>263493.40000000002</v>
      </c>
      <c r="BY150">
        <v>985636.6</v>
      </c>
      <c r="BZ150">
        <v>3546.77</v>
      </c>
      <c r="CA150">
        <v>46292.61</v>
      </c>
      <c r="CB150">
        <v>251666.4</v>
      </c>
      <c r="CC150">
        <v>76483.73</v>
      </c>
      <c r="CD150">
        <v>395.2</v>
      </c>
      <c r="CE150">
        <v>1658502</v>
      </c>
      <c r="CF150">
        <v>111260.9</v>
      </c>
      <c r="CG150">
        <v>564.48</v>
      </c>
      <c r="CH150">
        <v>1817119</v>
      </c>
      <c r="CI150">
        <v>1611.23</v>
      </c>
      <c r="CJ150">
        <v>301.86</v>
      </c>
    </row>
    <row r="151" spans="1:88" ht="14.25" customHeight="1">
      <c r="A151" t="s">
        <v>226</v>
      </c>
      <c r="B151" t="s">
        <v>227</v>
      </c>
      <c r="D151" s="121">
        <v>44160</v>
      </c>
      <c r="E151" s="122">
        <v>0.72083333333333333</v>
      </c>
      <c r="F151">
        <v>2105</v>
      </c>
      <c r="G151">
        <v>39603.703372262549</v>
      </c>
      <c r="H151" t="s">
        <v>175</v>
      </c>
      <c r="I151" s="196">
        <f t="shared" ref="I151:AE151" si="110">$G151*I104</f>
        <v>2118.7981304160462</v>
      </c>
      <c r="J151" s="197">
        <f t="shared" si="110"/>
        <v>123325932.30122557</v>
      </c>
      <c r="K151" s="197">
        <f t="shared" si="110"/>
        <v>128949658.18008687</v>
      </c>
      <c r="L151" s="197">
        <f t="shared" si="110"/>
        <v>129464506.32392627</v>
      </c>
      <c r="M151" s="197">
        <f t="shared" si="110"/>
        <v>66177.788335050718</v>
      </c>
      <c r="N151" s="197">
        <f t="shared" si="110"/>
        <v>85662.810394203887</v>
      </c>
      <c r="O151" s="197">
        <f t="shared" si="110"/>
        <v>59445.158761766084</v>
      </c>
      <c r="P151" s="197">
        <f t="shared" si="110"/>
        <v>155998.98758334218</v>
      </c>
      <c r="Q151" s="196">
        <f t="shared" si="110"/>
        <v>289027.82721077208</v>
      </c>
      <c r="R151" s="197">
        <f t="shared" si="110"/>
        <v>209503590.83926889</v>
      </c>
      <c r="S151" s="197">
        <f t="shared" si="110"/>
        <v>109266617.60407238</v>
      </c>
      <c r="T151" s="197">
        <f t="shared" si="110"/>
        <v>205622427.90878716</v>
      </c>
      <c r="U151" s="197">
        <f t="shared" si="110"/>
        <v>160394998.65766332</v>
      </c>
      <c r="V151" s="197">
        <f t="shared" si="110"/>
        <v>209543194.54264116</v>
      </c>
      <c r="W151" s="197">
        <f t="shared" si="110"/>
        <v>1556.4255425299182</v>
      </c>
      <c r="X151" s="196">
        <f t="shared" si="110"/>
        <v>95.048888093430108</v>
      </c>
      <c r="Y151" s="197">
        <f t="shared" si="110"/>
        <v>93939.98439900676</v>
      </c>
      <c r="Z151" s="197">
        <f t="shared" si="110"/>
        <v>43366.055192627493</v>
      </c>
      <c r="AA151" s="197">
        <f t="shared" si="110"/>
        <v>66375.806851912028</v>
      </c>
      <c r="AB151" s="196">
        <f t="shared" si="110"/>
        <v>2380.1825726729794</v>
      </c>
      <c r="AC151" s="197">
        <f t="shared" si="110"/>
        <v>4197.9925574598301</v>
      </c>
      <c r="AD151" s="196">
        <f t="shared" si="110"/>
        <v>-11.881111011678763</v>
      </c>
      <c r="AE151" s="196">
        <f t="shared" si="110"/>
        <v>221.78073888467028</v>
      </c>
      <c r="AF151" t="s">
        <v>309</v>
      </c>
      <c r="AG151" s="173">
        <v>5.78</v>
      </c>
      <c r="AH151">
        <v>1.27</v>
      </c>
      <c r="AI151">
        <v>0.77</v>
      </c>
      <c r="AJ151">
        <v>0.4</v>
      </c>
      <c r="AK151">
        <v>35.630000000000003</v>
      </c>
      <c r="AL151">
        <v>1.0900000000000001</v>
      </c>
      <c r="AM151">
        <v>55.86</v>
      </c>
      <c r="AN151">
        <v>37.57</v>
      </c>
      <c r="AO151" s="173" t="s">
        <v>310</v>
      </c>
      <c r="AP151">
        <v>3.99</v>
      </c>
      <c r="AQ151">
        <v>1.77</v>
      </c>
      <c r="AR151">
        <v>0.1</v>
      </c>
      <c r="AS151">
        <v>2.4</v>
      </c>
      <c r="AT151">
        <v>0.31</v>
      </c>
      <c r="AU151">
        <v>33.659999999999997</v>
      </c>
      <c r="AV151" s="173" t="s">
        <v>310</v>
      </c>
      <c r="AW151">
        <v>0.8</v>
      </c>
      <c r="AX151">
        <v>4.3600000000000003</v>
      </c>
      <c r="AY151">
        <v>0.88</v>
      </c>
      <c r="AZ151" s="173">
        <v>2.2599999999999998</v>
      </c>
      <c r="BA151">
        <v>4.54</v>
      </c>
      <c r="BB151" s="173" t="s">
        <v>310</v>
      </c>
      <c r="BC151" s="173">
        <v>7.51</v>
      </c>
      <c r="BD151" t="s">
        <v>311</v>
      </c>
      <c r="BE151">
        <v>3413.84</v>
      </c>
      <c r="BF151">
        <v>351624.3</v>
      </c>
      <c r="BG151">
        <v>89787840</v>
      </c>
      <c r="BH151">
        <v>13450200</v>
      </c>
      <c r="BI151">
        <v>60</v>
      </c>
      <c r="BJ151">
        <v>93114.96</v>
      </c>
      <c r="BK151">
        <v>2264.89</v>
      </c>
      <c r="BL151">
        <v>987.85</v>
      </c>
      <c r="BM151">
        <v>3035313</v>
      </c>
      <c r="BN151">
        <v>13139560</v>
      </c>
      <c r="BO151">
        <v>585.59</v>
      </c>
      <c r="BP151">
        <v>374056.4</v>
      </c>
      <c r="BQ151">
        <v>10414.06</v>
      </c>
      <c r="BR151">
        <v>5836798</v>
      </c>
      <c r="BS151">
        <v>41766.39</v>
      </c>
      <c r="BT151">
        <v>1115416</v>
      </c>
      <c r="BU151">
        <v>9183290</v>
      </c>
      <c r="BV151">
        <v>32.96</v>
      </c>
      <c r="BW151">
        <v>3330.42</v>
      </c>
      <c r="BX151">
        <v>105054</v>
      </c>
      <c r="BY151">
        <v>6478.2</v>
      </c>
      <c r="BZ151">
        <v>3759.06</v>
      </c>
      <c r="CA151">
        <v>45749.69</v>
      </c>
      <c r="CB151">
        <v>271817.2</v>
      </c>
      <c r="CC151">
        <v>69896.67</v>
      </c>
      <c r="CD151">
        <v>871.89</v>
      </c>
      <c r="CE151">
        <v>1796642</v>
      </c>
      <c r="CF151">
        <v>120395.1</v>
      </c>
      <c r="CG151">
        <v>635.6</v>
      </c>
      <c r="CH151">
        <v>1933594</v>
      </c>
      <c r="CI151">
        <v>1728.66</v>
      </c>
      <c r="CJ151">
        <v>305.93</v>
      </c>
    </row>
    <row r="152" spans="1:88" ht="14.25" customHeight="1">
      <c r="A152" t="s">
        <v>273</v>
      </c>
      <c r="B152" t="s">
        <v>274</v>
      </c>
      <c r="D152" s="121">
        <v>44160</v>
      </c>
      <c r="E152" s="122">
        <v>0.81874999999999998</v>
      </c>
      <c r="F152">
        <v>2406</v>
      </c>
      <c r="G152">
        <v>39808.97560756607</v>
      </c>
      <c r="H152" t="s">
        <v>175</v>
      </c>
      <c r="I152" s="196">
        <f t="shared" ref="I152:AE152" si="111">$G152*I105</f>
        <v>1425.1613267508653</v>
      </c>
      <c r="J152" s="197">
        <f t="shared" si="111"/>
        <v>140764537.74835363</v>
      </c>
      <c r="K152" s="197">
        <f t="shared" si="111"/>
        <v>161505014.03989553</v>
      </c>
      <c r="L152" s="197">
        <f t="shared" si="111"/>
        <v>162221575.60083175</v>
      </c>
      <c r="M152" s="197">
        <f t="shared" si="111"/>
        <v>618631.48094157665</v>
      </c>
      <c r="N152" s="197">
        <f t="shared" si="111"/>
        <v>648090.12289117568</v>
      </c>
      <c r="O152" s="197">
        <f t="shared" si="111"/>
        <v>439093.00095145375</v>
      </c>
      <c r="P152" s="197">
        <f t="shared" si="111"/>
        <v>544586.78631150385</v>
      </c>
      <c r="Q152" s="197">
        <f t="shared" si="111"/>
        <v>954619.23506943439</v>
      </c>
      <c r="R152" s="197">
        <f t="shared" si="111"/>
        <v>234673911.20660198</v>
      </c>
      <c r="S152" s="197">
        <f t="shared" si="111"/>
        <v>125318655.21261799</v>
      </c>
      <c r="T152" s="197">
        <f t="shared" si="111"/>
        <v>251353871.98617217</v>
      </c>
      <c r="U152" s="197">
        <f t="shared" si="111"/>
        <v>183081478.81919634</v>
      </c>
      <c r="V152" s="197">
        <f t="shared" si="111"/>
        <v>256051331.10786498</v>
      </c>
      <c r="W152" s="197">
        <f t="shared" si="111"/>
        <v>5246.8229850772077</v>
      </c>
      <c r="X152" s="197">
        <f t="shared" si="111"/>
        <v>4510.3569363372353</v>
      </c>
      <c r="Y152" s="197">
        <f t="shared" si="111"/>
        <v>103025.62887238098</v>
      </c>
      <c r="Z152" s="197">
        <f t="shared" si="111"/>
        <v>792198.61459056474</v>
      </c>
      <c r="AA152" s="197">
        <f t="shared" si="111"/>
        <v>135748.60682180029</v>
      </c>
      <c r="AB152" s="196">
        <f t="shared" si="111"/>
        <v>99.522439018915179</v>
      </c>
      <c r="AC152" s="197">
        <f t="shared" si="111"/>
        <v>28296.21986185796</v>
      </c>
      <c r="AD152" s="196">
        <f t="shared" si="111"/>
        <v>11.94269268226982</v>
      </c>
      <c r="AE152" s="196">
        <f t="shared" si="111"/>
        <v>736.46604873997228</v>
      </c>
      <c r="AF152" t="s">
        <v>309</v>
      </c>
      <c r="AG152" s="173">
        <v>21.94</v>
      </c>
      <c r="AH152">
        <v>1.38</v>
      </c>
      <c r="AI152">
        <v>10.52</v>
      </c>
      <c r="AJ152">
        <v>10.87</v>
      </c>
      <c r="AK152">
        <v>11.12</v>
      </c>
      <c r="AL152">
        <v>11.09</v>
      </c>
      <c r="AM152">
        <v>12.6</v>
      </c>
      <c r="AN152">
        <v>4.29</v>
      </c>
      <c r="AO152">
        <v>15.12</v>
      </c>
      <c r="AP152">
        <v>3.27</v>
      </c>
      <c r="AQ152">
        <v>4.37</v>
      </c>
      <c r="AR152">
        <v>10.43</v>
      </c>
      <c r="AS152">
        <v>1</v>
      </c>
      <c r="AT152">
        <v>10.69</v>
      </c>
      <c r="AU152">
        <v>12.41</v>
      </c>
      <c r="AV152">
        <v>12.8</v>
      </c>
      <c r="AW152">
        <v>11.33</v>
      </c>
      <c r="AX152">
        <v>2.0299999999999998</v>
      </c>
      <c r="AY152">
        <v>8.27</v>
      </c>
      <c r="AZ152" s="173" t="s">
        <v>310</v>
      </c>
      <c r="BA152">
        <v>11.66</v>
      </c>
      <c r="BB152" s="173" t="s">
        <v>310</v>
      </c>
      <c r="BC152" s="173">
        <v>11.75</v>
      </c>
      <c r="BD152" t="s">
        <v>311</v>
      </c>
      <c r="BE152">
        <v>2158.0100000000002</v>
      </c>
      <c r="BF152">
        <v>381941.6</v>
      </c>
      <c r="BG152">
        <v>94909790</v>
      </c>
      <c r="BH152">
        <v>14222640</v>
      </c>
      <c r="BI152">
        <v>387.8</v>
      </c>
      <c r="BJ152">
        <v>507929.4</v>
      </c>
      <c r="BK152">
        <v>6555.15</v>
      </c>
      <c r="BL152">
        <v>1303.44</v>
      </c>
      <c r="BM152">
        <v>3125793</v>
      </c>
      <c r="BN152">
        <v>13994040</v>
      </c>
      <c r="BO152">
        <v>638.92999999999995</v>
      </c>
      <c r="BP152">
        <v>385867.8</v>
      </c>
      <c r="BQ152">
        <v>11309.17</v>
      </c>
      <c r="BR152">
        <v>6017378</v>
      </c>
      <c r="BS152">
        <v>39947.279999999999</v>
      </c>
      <c r="BT152">
        <v>1067472</v>
      </c>
      <c r="BU152">
        <v>7843663</v>
      </c>
      <c r="BV152">
        <v>92.96</v>
      </c>
      <c r="BW152">
        <v>6280.31</v>
      </c>
      <c r="BX152">
        <v>96937.84</v>
      </c>
      <c r="BY152">
        <v>100359</v>
      </c>
      <c r="BZ152">
        <v>3524.55</v>
      </c>
      <c r="CA152">
        <v>44230.77</v>
      </c>
      <c r="CB152">
        <v>231547.5</v>
      </c>
      <c r="CC152">
        <v>120057.4</v>
      </c>
      <c r="CD152">
        <v>450.01</v>
      </c>
      <c r="CE152">
        <v>1524539</v>
      </c>
      <c r="CF152">
        <v>102292.5</v>
      </c>
      <c r="CG152">
        <v>3340.53</v>
      </c>
      <c r="CH152">
        <v>1666047</v>
      </c>
      <c r="CI152">
        <v>1505.29</v>
      </c>
      <c r="CJ152">
        <v>584.1</v>
      </c>
    </row>
    <row r="153" spans="1:88" ht="14.25" customHeight="1">
      <c r="A153" t="s">
        <v>228</v>
      </c>
      <c r="B153" t="s">
        <v>229</v>
      </c>
      <c r="D153" s="121">
        <v>44160</v>
      </c>
      <c r="E153" s="122">
        <v>0.72499999999999998</v>
      </c>
      <c r="F153">
        <v>2106</v>
      </c>
      <c r="G153">
        <v>39474.619019748206</v>
      </c>
      <c r="H153" t="s">
        <v>175</v>
      </c>
      <c r="I153" s="196">
        <f t="shared" ref="I153:AE153" si="112">$G153*I106</f>
        <v>793.43984229693899</v>
      </c>
      <c r="J153" s="197">
        <f t="shared" si="112"/>
        <v>129239902.67065562</v>
      </c>
      <c r="K153" s="197">
        <f t="shared" si="112"/>
        <v>134055806.19106491</v>
      </c>
      <c r="L153" s="197">
        <f t="shared" si="112"/>
        <v>134529501.61930189</v>
      </c>
      <c r="M153" s="197">
        <f t="shared" si="112"/>
        <v>60672.489433352988</v>
      </c>
      <c r="N153" s="197">
        <f t="shared" si="112"/>
        <v>58264.537673148348</v>
      </c>
      <c r="O153" s="197">
        <f t="shared" si="112"/>
        <v>75080.725375561087</v>
      </c>
      <c r="P153" s="197">
        <f t="shared" si="112"/>
        <v>299533.4091218494</v>
      </c>
      <c r="Q153" s="197">
        <f t="shared" si="112"/>
        <v>400272.63686024683</v>
      </c>
      <c r="R153" s="197">
        <f t="shared" si="112"/>
        <v>214939300.562529</v>
      </c>
      <c r="S153" s="197">
        <f t="shared" si="112"/>
        <v>114792192.10942778</v>
      </c>
      <c r="T153" s="197">
        <f t="shared" si="112"/>
        <v>210794465.56545544</v>
      </c>
      <c r="U153" s="197">
        <f t="shared" si="112"/>
        <v>162359108.02822438</v>
      </c>
      <c r="V153" s="197">
        <f t="shared" si="112"/>
        <v>213912960.46801552</v>
      </c>
      <c r="W153" s="196">
        <f t="shared" si="112"/>
        <v>-157.89847607899284</v>
      </c>
      <c r="X153" s="196">
        <f t="shared" si="112"/>
        <v>-1255.292884827993</v>
      </c>
      <c r="Y153" s="197">
        <f t="shared" si="112"/>
        <v>86212.567939130095</v>
      </c>
      <c r="Z153" s="196">
        <f t="shared" si="112"/>
        <v>4898.8002203507522</v>
      </c>
      <c r="AA153" s="197">
        <f t="shared" si="112"/>
        <v>110094.71244607776</v>
      </c>
      <c r="AB153" s="196">
        <f t="shared" si="112"/>
        <v>1693.461155947198</v>
      </c>
      <c r="AC153" s="197">
        <f t="shared" si="112"/>
        <v>23684.771411848924</v>
      </c>
      <c r="AD153" s="196">
        <f t="shared" si="112"/>
        <v>-31.579695215798566</v>
      </c>
      <c r="AE153" s="196">
        <f t="shared" si="112"/>
        <v>367.11395688365832</v>
      </c>
      <c r="AF153" t="s">
        <v>309</v>
      </c>
      <c r="AG153" s="173">
        <v>6.88</v>
      </c>
      <c r="AH153">
        <v>1.18</v>
      </c>
      <c r="AI153">
        <v>1</v>
      </c>
      <c r="AJ153">
        <v>1.07</v>
      </c>
      <c r="AK153">
        <v>63.44</v>
      </c>
      <c r="AL153">
        <v>2.71</v>
      </c>
      <c r="AM153">
        <v>39.31</v>
      </c>
      <c r="AN153">
        <v>16.5</v>
      </c>
      <c r="AO153">
        <v>83.53</v>
      </c>
      <c r="AP153">
        <v>3.66</v>
      </c>
      <c r="AQ153">
        <v>11.38</v>
      </c>
      <c r="AR153">
        <v>0.63</v>
      </c>
      <c r="AS153">
        <v>1.95</v>
      </c>
      <c r="AT153">
        <v>0.6</v>
      </c>
      <c r="AU153" s="173">
        <v>23.64</v>
      </c>
      <c r="AV153" s="173">
        <v>20.07</v>
      </c>
      <c r="AW153">
        <v>0.88</v>
      </c>
      <c r="AX153" s="173">
        <v>8.9</v>
      </c>
      <c r="AY153">
        <v>0.88</v>
      </c>
      <c r="AZ153" s="173">
        <v>11.58</v>
      </c>
      <c r="BA153">
        <v>1.74</v>
      </c>
      <c r="BB153" s="173" t="s">
        <v>310</v>
      </c>
      <c r="BC153" s="173">
        <v>8.24</v>
      </c>
      <c r="BD153" t="s">
        <v>311</v>
      </c>
      <c r="BE153">
        <v>1773.5</v>
      </c>
      <c r="BF153">
        <v>370000.3</v>
      </c>
      <c r="BG153">
        <v>93033940</v>
      </c>
      <c r="BH153">
        <v>13929980</v>
      </c>
      <c r="BI153">
        <v>56.67</v>
      </c>
      <c r="BJ153">
        <v>68037.789999999994</v>
      </c>
      <c r="BK153">
        <v>2445.91</v>
      </c>
      <c r="BL153">
        <v>1128.98</v>
      </c>
      <c r="BM153">
        <v>3121993</v>
      </c>
      <c r="BN153">
        <v>13472880</v>
      </c>
      <c r="BO153">
        <v>617.80999999999995</v>
      </c>
      <c r="BP153">
        <v>382180.2</v>
      </c>
      <c r="BQ153">
        <v>10584.19</v>
      </c>
      <c r="BR153">
        <v>5938402</v>
      </c>
      <c r="BS153">
        <v>41796.15</v>
      </c>
      <c r="BT153">
        <v>1111410</v>
      </c>
      <c r="BU153">
        <v>9122687</v>
      </c>
      <c r="BV153">
        <v>2.96</v>
      </c>
      <c r="BW153">
        <v>2065.73</v>
      </c>
      <c r="BX153">
        <v>96356.18</v>
      </c>
      <c r="BY153">
        <v>1403.79</v>
      </c>
      <c r="BZ153">
        <v>3698.3</v>
      </c>
      <c r="CA153">
        <v>45987.97</v>
      </c>
      <c r="CB153">
        <v>270331.90000000002</v>
      </c>
      <c r="CC153">
        <v>115291.2</v>
      </c>
      <c r="CD153">
        <v>766.7</v>
      </c>
      <c r="CE153">
        <v>1785523</v>
      </c>
      <c r="CF153">
        <v>119674.8</v>
      </c>
      <c r="CG153">
        <v>3337.19</v>
      </c>
      <c r="CH153">
        <v>1926527</v>
      </c>
      <c r="CI153">
        <v>1705.32</v>
      </c>
      <c r="CJ153">
        <v>411.86</v>
      </c>
    </row>
    <row r="154" spans="1:88" ht="14.25" customHeight="1">
      <c r="A154" t="s">
        <v>275</v>
      </c>
      <c r="B154" t="s">
        <v>276</v>
      </c>
      <c r="D154" s="121">
        <v>44160</v>
      </c>
      <c r="E154" s="122">
        <v>0.8222222222222223</v>
      </c>
      <c r="F154">
        <v>2407</v>
      </c>
      <c r="G154">
        <v>40737.309306840863</v>
      </c>
      <c r="H154" t="s">
        <v>175</v>
      </c>
      <c r="I154" s="196">
        <f t="shared" ref="I154:AE154" si="113">$G154*I107</f>
        <v>749.56649124587193</v>
      </c>
      <c r="J154" s="197">
        <f t="shared" si="113"/>
        <v>26707379.981564872</v>
      </c>
      <c r="K154" s="197">
        <f t="shared" si="113"/>
        <v>27982457.762868989</v>
      </c>
      <c r="L154" s="197">
        <f t="shared" si="113"/>
        <v>28829793.796451282</v>
      </c>
      <c r="M154" s="197">
        <f t="shared" si="113"/>
        <v>2234441.4154802216</v>
      </c>
      <c r="N154" s="197">
        <f t="shared" si="113"/>
        <v>2332618.3309097076</v>
      </c>
      <c r="O154" s="197">
        <f t="shared" si="113"/>
        <v>1834401.0380870441</v>
      </c>
      <c r="P154" s="197">
        <f t="shared" si="113"/>
        <v>1896729.1213265108</v>
      </c>
      <c r="Q154" s="197">
        <f t="shared" si="113"/>
        <v>2115488.4723042459</v>
      </c>
      <c r="R154" s="197">
        <f t="shared" si="113"/>
        <v>378449603.46055162</v>
      </c>
      <c r="S154" s="197">
        <f t="shared" si="113"/>
        <v>207719540.15558156</v>
      </c>
      <c r="T154" s="197">
        <f t="shared" si="113"/>
        <v>370139192.36195606</v>
      </c>
      <c r="U154" s="197">
        <f t="shared" si="113"/>
        <v>293716000.10232264</v>
      </c>
      <c r="V154" s="197">
        <f t="shared" si="113"/>
        <v>377920018.43956268</v>
      </c>
      <c r="W154" s="197">
        <f t="shared" si="113"/>
        <v>2859.7591133402284</v>
      </c>
      <c r="X154" s="196">
        <f t="shared" si="113"/>
        <v>1132.497198730176</v>
      </c>
      <c r="Y154" s="197">
        <f t="shared" si="113"/>
        <v>848558.15286149515</v>
      </c>
      <c r="Z154" s="197">
        <f t="shared" si="113"/>
        <v>5356956.1738495734</v>
      </c>
      <c r="AA154" s="197">
        <f t="shared" si="113"/>
        <v>427334.37462876068</v>
      </c>
      <c r="AB154" s="196">
        <f t="shared" si="113"/>
        <v>-790.3038005527128</v>
      </c>
      <c r="AC154" s="197">
        <f t="shared" si="113"/>
        <v>51573.433582460537</v>
      </c>
      <c r="AD154" s="196">
        <f t="shared" si="113"/>
        <v>1315.8150906109599</v>
      </c>
      <c r="AE154" s="196">
        <f t="shared" si="113"/>
        <v>154.80177536599527</v>
      </c>
      <c r="AF154" t="s">
        <v>309</v>
      </c>
      <c r="AG154" s="173">
        <v>4.87</v>
      </c>
      <c r="AH154">
        <v>1.35</v>
      </c>
      <c r="AI154">
        <v>0.56999999999999995</v>
      </c>
      <c r="AJ154">
        <v>0.28000000000000003</v>
      </c>
      <c r="AK154">
        <v>2.36</v>
      </c>
      <c r="AL154">
        <v>1.07</v>
      </c>
      <c r="AM154">
        <v>12.65</v>
      </c>
      <c r="AN154">
        <v>6.64</v>
      </c>
      <c r="AO154">
        <v>17.64</v>
      </c>
      <c r="AP154">
        <v>4.24</v>
      </c>
      <c r="AQ154">
        <v>3.59</v>
      </c>
      <c r="AR154">
        <v>0.5</v>
      </c>
      <c r="AS154">
        <v>1.34</v>
      </c>
      <c r="AT154">
        <v>0.42</v>
      </c>
      <c r="AU154">
        <v>17.079999999999998</v>
      </c>
      <c r="AV154" s="173">
        <v>9.1</v>
      </c>
      <c r="AW154">
        <v>0.3</v>
      </c>
      <c r="AX154">
        <v>3.8</v>
      </c>
      <c r="AY154">
        <v>0.38</v>
      </c>
      <c r="AZ154" s="173">
        <v>5.36</v>
      </c>
      <c r="BA154">
        <v>1.59</v>
      </c>
      <c r="BB154" s="173">
        <v>8.11</v>
      </c>
      <c r="BC154" s="173">
        <v>10.119999999999999</v>
      </c>
      <c r="BD154" t="s">
        <v>311</v>
      </c>
      <c r="BE154">
        <v>1509.02</v>
      </c>
      <c r="BF154">
        <v>69053.820000000007</v>
      </c>
      <c r="BG154">
        <v>16805790</v>
      </c>
      <c r="BH154">
        <v>2584163</v>
      </c>
      <c r="BI154">
        <v>1291.21</v>
      </c>
      <c r="BJ154">
        <v>1833809</v>
      </c>
      <c r="BK154">
        <v>21740.15</v>
      </c>
      <c r="BL154">
        <v>2451.41</v>
      </c>
      <c r="BM154">
        <v>4177353</v>
      </c>
      <c r="BN154">
        <v>21409920</v>
      </c>
      <c r="BO154">
        <v>1007.85</v>
      </c>
      <c r="BP154">
        <v>580403.30000000005</v>
      </c>
      <c r="BQ154">
        <v>17277.490000000002</v>
      </c>
      <c r="BR154">
        <v>9073361</v>
      </c>
      <c r="BS154">
        <v>38938.33</v>
      </c>
      <c r="BT154">
        <v>1033454</v>
      </c>
      <c r="BU154">
        <v>8145295</v>
      </c>
      <c r="BV154">
        <v>50.74</v>
      </c>
      <c r="BW154">
        <v>3777.95</v>
      </c>
      <c r="BX154">
        <v>794614.2</v>
      </c>
      <c r="BY154">
        <v>635933.30000000005</v>
      </c>
      <c r="BZ154">
        <v>3445.64</v>
      </c>
      <c r="CA154">
        <v>42710.79</v>
      </c>
      <c r="CB154">
        <v>240422.8</v>
      </c>
      <c r="CC154">
        <v>384077.6</v>
      </c>
      <c r="CD154">
        <v>365.56</v>
      </c>
      <c r="CE154">
        <v>1602627</v>
      </c>
      <c r="CF154">
        <v>107946.1</v>
      </c>
      <c r="CG154">
        <v>6268.33</v>
      </c>
      <c r="CH154">
        <v>1753217</v>
      </c>
      <c r="CI154">
        <v>2526.58</v>
      </c>
      <c r="CJ154">
        <v>227.78</v>
      </c>
    </row>
    <row r="155" spans="1:88" ht="14.25" customHeight="1">
      <c r="A155" t="s">
        <v>230</v>
      </c>
      <c r="B155" t="s">
        <v>231</v>
      </c>
      <c r="D155" s="121">
        <v>44160</v>
      </c>
      <c r="E155" s="122">
        <v>0.7284722222222223</v>
      </c>
      <c r="F155">
        <v>2107</v>
      </c>
      <c r="G155">
        <v>39567.565810708802</v>
      </c>
      <c r="H155" t="s">
        <v>175</v>
      </c>
      <c r="I155" s="196">
        <f t="shared" ref="I155:AE155" si="114">$G155*I108</f>
        <v>470.85403314743479</v>
      </c>
      <c r="J155" s="197">
        <f t="shared" si="114"/>
        <v>16258312.791620245</v>
      </c>
      <c r="K155" s="197">
        <f t="shared" si="114"/>
        <v>16812258.712970167</v>
      </c>
      <c r="L155" s="197">
        <f t="shared" si="114"/>
        <v>17298939.772441886</v>
      </c>
      <c r="M155" s="197">
        <f t="shared" si="114"/>
        <v>224229.39544928676</v>
      </c>
      <c r="N155" s="197">
        <f t="shared" si="114"/>
        <v>223794.15222536898</v>
      </c>
      <c r="O155" s="197">
        <f t="shared" si="114"/>
        <v>724482.12999407807</v>
      </c>
      <c r="P155" s="197">
        <f t="shared" si="114"/>
        <v>1054079.9531972825</v>
      </c>
      <c r="Q155" s="197">
        <f t="shared" si="114"/>
        <v>1039439.9538473202</v>
      </c>
      <c r="R155" s="197">
        <f t="shared" si="114"/>
        <v>355791551.76989353</v>
      </c>
      <c r="S155" s="197">
        <f t="shared" si="114"/>
        <v>190122153.7204558</v>
      </c>
      <c r="T155" s="197">
        <f t="shared" si="114"/>
        <v>346216200.84370202</v>
      </c>
      <c r="U155" s="197">
        <f t="shared" si="114"/>
        <v>272462258.17254078</v>
      </c>
      <c r="V155" s="197">
        <f t="shared" si="114"/>
        <v>351834795.18882269</v>
      </c>
      <c r="W155" s="196">
        <f t="shared" si="114"/>
        <v>249.27566460746544</v>
      </c>
      <c r="X155" s="196">
        <f t="shared" si="114"/>
        <v>-1262.2053493616106</v>
      </c>
      <c r="Y155" s="197">
        <f t="shared" si="114"/>
        <v>686497.26681579778</v>
      </c>
      <c r="Z155" s="197">
        <f t="shared" si="114"/>
        <v>2134274.4998296327</v>
      </c>
      <c r="AA155" s="197">
        <f t="shared" si="114"/>
        <v>393182.90146101336</v>
      </c>
      <c r="AB155" s="196">
        <f t="shared" si="114"/>
        <v>1883.4161325897392</v>
      </c>
      <c r="AC155" s="197">
        <f t="shared" si="114"/>
        <v>18521.57755599279</v>
      </c>
      <c r="AD155" s="196">
        <f t="shared" si="114"/>
        <v>146.39999349962258</v>
      </c>
      <c r="AE155" s="196">
        <f t="shared" si="114"/>
        <v>71.221618459275845</v>
      </c>
      <c r="AF155" t="s">
        <v>309</v>
      </c>
      <c r="AG155" s="173">
        <v>19.46</v>
      </c>
      <c r="AH155">
        <v>7.0000000000000007E-2</v>
      </c>
      <c r="AI155">
        <v>0.57999999999999996</v>
      </c>
      <c r="AJ155">
        <v>0.17</v>
      </c>
      <c r="AK155">
        <v>22.13</v>
      </c>
      <c r="AL155">
        <v>1</v>
      </c>
      <c r="AM155">
        <v>9.26</v>
      </c>
      <c r="AN155">
        <v>8.27</v>
      </c>
      <c r="AO155">
        <v>27.59</v>
      </c>
      <c r="AP155">
        <v>3.64</v>
      </c>
      <c r="AQ155">
        <v>8.5500000000000007</v>
      </c>
      <c r="AR155">
        <v>0.49</v>
      </c>
      <c r="AS155">
        <v>0.86</v>
      </c>
      <c r="AT155">
        <v>0.57999999999999996</v>
      </c>
      <c r="AU155" s="173">
        <v>1.55</v>
      </c>
      <c r="AV155" s="173">
        <v>9.67</v>
      </c>
      <c r="AW155">
        <v>0.61</v>
      </c>
      <c r="AX155">
        <v>2.99</v>
      </c>
      <c r="AY155">
        <v>0.55000000000000004</v>
      </c>
      <c r="AZ155" s="173">
        <v>9.26</v>
      </c>
      <c r="BA155">
        <v>3.64</v>
      </c>
      <c r="BB155" s="173">
        <v>86.97</v>
      </c>
      <c r="BC155" s="173">
        <v>5.75</v>
      </c>
      <c r="BD155" t="s">
        <v>311</v>
      </c>
      <c r="BE155">
        <v>1364.55</v>
      </c>
      <c r="BF155">
        <v>45948.28</v>
      </c>
      <c r="BG155">
        <v>11566260</v>
      </c>
      <c r="BH155">
        <v>1777105</v>
      </c>
      <c r="BI155">
        <v>157.78</v>
      </c>
      <c r="BJ155">
        <v>215383.7</v>
      </c>
      <c r="BK155">
        <v>10551</v>
      </c>
      <c r="BL155">
        <v>1842.4</v>
      </c>
      <c r="BM155">
        <v>3697259</v>
      </c>
      <c r="BN155">
        <v>22722370</v>
      </c>
      <c r="BO155">
        <v>1007.85</v>
      </c>
      <c r="BP155">
        <v>621807.6</v>
      </c>
      <c r="BQ155">
        <v>17514.38</v>
      </c>
      <c r="BR155">
        <v>9674803</v>
      </c>
      <c r="BS155">
        <v>41328.14</v>
      </c>
      <c r="BT155">
        <v>1135355</v>
      </c>
      <c r="BU155">
        <v>9061812</v>
      </c>
      <c r="BV155">
        <v>10</v>
      </c>
      <c r="BW155">
        <v>2045.35</v>
      </c>
      <c r="BX155">
        <v>736749</v>
      </c>
      <c r="BY155">
        <v>287655.3</v>
      </c>
      <c r="BZ155">
        <v>3657.92</v>
      </c>
      <c r="CA155">
        <v>46455.79</v>
      </c>
      <c r="CB155">
        <v>265396</v>
      </c>
      <c r="CC155">
        <v>401690.1</v>
      </c>
      <c r="CD155">
        <v>781.51</v>
      </c>
      <c r="CE155">
        <v>1757671</v>
      </c>
      <c r="CF155">
        <v>118999.9</v>
      </c>
      <c r="CG155">
        <v>2573.6799999999998</v>
      </c>
      <c r="CH155">
        <v>1909945</v>
      </c>
      <c r="CI155">
        <v>1835.34</v>
      </c>
      <c r="CJ155">
        <v>192.23</v>
      </c>
    </row>
    <row r="156" spans="1:88" ht="14.25" customHeight="1">
      <c r="A156" t="s">
        <v>277</v>
      </c>
      <c r="B156" t="s">
        <v>278</v>
      </c>
      <c r="D156" s="121">
        <v>44160</v>
      </c>
      <c r="E156" s="122">
        <v>0.82638888888888884</v>
      </c>
      <c r="F156">
        <v>2408</v>
      </c>
      <c r="G156">
        <v>39877.030582943902</v>
      </c>
      <c r="H156" t="s">
        <v>175</v>
      </c>
      <c r="I156" s="196">
        <f t="shared" ref="I156:AE156" si="115">$G156*I109</f>
        <v>2312.8677738107463</v>
      </c>
      <c r="J156" s="197">
        <f t="shared" si="115"/>
        <v>132631003.71887141</v>
      </c>
      <c r="K156" s="197">
        <f t="shared" si="115"/>
        <v>137775140.66407117</v>
      </c>
      <c r="L156" s="197">
        <f t="shared" si="115"/>
        <v>138094156.90873474</v>
      </c>
      <c r="M156" s="197">
        <f t="shared" si="115"/>
        <v>1623393.9150316464</v>
      </c>
      <c r="N156" s="197">
        <f t="shared" si="115"/>
        <v>1663270.9456145901</v>
      </c>
      <c r="O156" s="197">
        <f t="shared" si="115"/>
        <v>1732656.9788289126</v>
      </c>
      <c r="P156" s="197">
        <f t="shared" si="115"/>
        <v>1258917.8555035391</v>
      </c>
      <c r="Q156" s="197">
        <f t="shared" si="115"/>
        <v>1410051.8014128963</v>
      </c>
      <c r="R156" s="197">
        <f t="shared" si="115"/>
        <v>237188577.90735033</v>
      </c>
      <c r="S156" s="197">
        <f t="shared" si="115"/>
        <v>137416247.3888247</v>
      </c>
      <c r="T156" s="197">
        <f t="shared" si="115"/>
        <v>230728498.9529134</v>
      </c>
      <c r="U156" s="197">
        <f t="shared" si="115"/>
        <v>179526391.68441343</v>
      </c>
      <c r="V156" s="197">
        <f t="shared" si="115"/>
        <v>235992266.98986202</v>
      </c>
      <c r="W156" s="197">
        <f t="shared" si="115"/>
        <v>26657.794944697998</v>
      </c>
      <c r="X156" s="197">
        <f t="shared" si="115"/>
        <v>26693.684272222647</v>
      </c>
      <c r="Y156" s="197">
        <f t="shared" si="115"/>
        <v>887662.70077633136</v>
      </c>
      <c r="Z156" s="197">
        <f t="shared" si="115"/>
        <v>7668352.9811001131</v>
      </c>
      <c r="AA156" s="197">
        <f t="shared" si="115"/>
        <v>111775.31672399175</v>
      </c>
      <c r="AB156" s="196">
        <f t="shared" si="115"/>
        <v>-474.53666393703247</v>
      </c>
      <c r="AC156" s="197">
        <f t="shared" si="115"/>
        <v>39171.20714162579</v>
      </c>
      <c r="AD156" s="196">
        <f t="shared" si="115"/>
        <v>709.81114437640144</v>
      </c>
      <c r="AE156" s="197">
        <f t="shared" si="115"/>
        <v>2675.7487521155363</v>
      </c>
      <c r="AF156" t="s">
        <v>309</v>
      </c>
      <c r="AG156" s="173">
        <v>3.42</v>
      </c>
      <c r="AH156">
        <v>1.68</v>
      </c>
      <c r="AI156">
        <v>1.08</v>
      </c>
      <c r="AJ156">
        <v>0.77</v>
      </c>
      <c r="AK156">
        <v>4.78</v>
      </c>
      <c r="AL156">
        <v>0.62</v>
      </c>
      <c r="AM156">
        <v>2.09</v>
      </c>
      <c r="AN156">
        <v>3.62</v>
      </c>
      <c r="AO156">
        <v>26.35</v>
      </c>
      <c r="AP156">
        <v>1.9</v>
      </c>
      <c r="AQ156">
        <v>9.5299999999999994</v>
      </c>
      <c r="AR156">
        <v>0.52</v>
      </c>
      <c r="AS156">
        <v>4.33</v>
      </c>
      <c r="AT156">
        <v>0.68</v>
      </c>
      <c r="AU156">
        <v>8.5299999999999994</v>
      </c>
      <c r="AV156">
        <v>1.9</v>
      </c>
      <c r="AW156">
        <v>0.91</v>
      </c>
      <c r="AX156">
        <v>6.83</v>
      </c>
      <c r="AY156">
        <v>0.75</v>
      </c>
      <c r="AZ156" s="173">
        <v>34.26</v>
      </c>
      <c r="BA156">
        <v>4.88</v>
      </c>
      <c r="BB156" s="173">
        <v>14.14</v>
      </c>
      <c r="BC156">
        <v>4.84</v>
      </c>
      <c r="BD156" t="s">
        <v>311</v>
      </c>
      <c r="BE156">
        <v>3288.26</v>
      </c>
      <c r="BF156">
        <v>347250</v>
      </c>
      <c r="BG156">
        <v>86170670</v>
      </c>
      <c r="BH156">
        <v>12885860</v>
      </c>
      <c r="BI156">
        <v>954.51</v>
      </c>
      <c r="BJ156">
        <v>1365652</v>
      </c>
      <c r="BK156">
        <v>22250.3</v>
      </c>
      <c r="BL156">
        <v>1896.86</v>
      </c>
      <c r="BM156">
        <v>3695615</v>
      </c>
      <c r="BN156">
        <v>14613120</v>
      </c>
      <c r="BO156">
        <v>675.59</v>
      </c>
      <c r="BP156">
        <v>376942.6</v>
      </c>
      <c r="BQ156">
        <v>10698.77</v>
      </c>
      <c r="BR156">
        <v>5903691</v>
      </c>
      <c r="BS156">
        <v>38615.589999999997</v>
      </c>
      <c r="BT156">
        <v>1109527</v>
      </c>
      <c r="BU156">
        <v>8305242</v>
      </c>
      <c r="BV156">
        <v>434.09</v>
      </c>
      <c r="BW156">
        <v>25085.88</v>
      </c>
      <c r="BX156">
        <v>865513.4</v>
      </c>
      <c r="BY156">
        <v>997478.5</v>
      </c>
      <c r="BZ156">
        <v>3474.54</v>
      </c>
      <c r="CA156">
        <v>45289.120000000003</v>
      </c>
      <c r="CB156">
        <v>245922.2</v>
      </c>
      <c r="CC156">
        <v>105411.8</v>
      </c>
      <c r="CD156">
        <v>407.79</v>
      </c>
      <c r="CE156">
        <v>1618110</v>
      </c>
      <c r="CF156">
        <v>108474.2</v>
      </c>
      <c r="CG156">
        <v>4922.18</v>
      </c>
      <c r="CH156">
        <v>1759350</v>
      </c>
      <c r="CI156">
        <v>2107.98</v>
      </c>
      <c r="CJ156">
        <v>1918.32</v>
      </c>
    </row>
    <row r="157" spans="1:88" ht="14.25" customHeight="1">
      <c r="A157" t="s">
        <v>232</v>
      </c>
      <c r="B157" t="s">
        <v>233</v>
      </c>
      <c r="D157" s="121">
        <v>44160</v>
      </c>
      <c r="E157" s="122">
        <v>0.7319444444444444</v>
      </c>
      <c r="F157">
        <v>2108</v>
      </c>
      <c r="G157">
        <v>39457.283872145199</v>
      </c>
      <c r="H157" t="s">
        <v>175</v>
      </c>
      <c r="I157" s="196">
        <f t="shared" ref="I157:AE157" si="116">$G157*I110</f>
        <v>1736.1204903743887</v>
      </c>
      <c r="J157" s="197">
        <f t="shared" si="116"/>
        <v>116122786.43572332</v>
      </c>
      <c r="K157" s="197">
        <f t="shared" si="116"/>
        <v>121765178.02944009</v>
      </c>
      <c r="L157" s="197">
        <f t="shared" si="116"/>
        <v>121923007.16492866</v>
      </c>
      <c r="M157" s="197">
        <f t="shared" si="116"/>
        <v>162998.03967583182</v>
      </c>
      <c r="N157" s="197">
        <f t="shared" si="116"/>
        <v>148911.78933347599</v>
      </c>
      <c r="O157" s="197">
        <f t="shared" si="116"/>
        <v>645915.73698701698</v>
      </c>
      <c r="P157" s="197">
        <f t="shared" si="116"/>
        <v>758763.56886135216</v>
      </c>
      <c r="Q157" s="197">
        <f t="shared" si="116"/>
        <v>953682.5511897495</v>
      </c>
      <c r="R157" s="197">
        <f t="shared" si="116"/>
        <v>210149493.90304533</v>
      </c>
      <c r="S157" s="197">
        <f t="shared" si="116"/>
        <v>111624656.07429877</v>
      </c>
      <c r="T157" s="197">
        <f t="shared" si="116"/>
        <v>205690820.82549292</v>
      </c>
      <c r="U157" s="197">
        <f t="shared" si="116"/>
        <v>160591145.35963097</v>
      </c>
      <c r="V157" s="197">
        <f t="shared" si="116"/>
        <v>207663685.01910019</v>
      </c>
      <c r="W157" s="196">
        <f t="shared" si="116"/>
        <v>702.33965292418452</v>
      </c>
      <c r="X157" s="196">
        <f t="shared" si="116"/>
        <v>-441.92157936802624</v>
      </c>
      <c r="Y157" s="197">
        <f t="shared" si="116"/>
        <v>803350.29963687621</v>
      </c>
      <c r="Z157" s="197">
        <f t="shared" si="116"/>
        <v>1159649.5730023475</v>
      </c>
      <c r="AA157" s="197">
        <f t="shared" si="116"/>
        <v>93474.305493111984</v>
      </c>
      <c r="AB157" s="196">
        <f t="shared" si="116"/>
        <v>1100.858220032851</v>
      </c>
      <c r="AC157" s="197">
        <f t="shared" si="116"/>
        <v>21997.435758720949</v>
      </c>
      <c r="AD157" s="196">
        <f t="shared" si="116"/>
        <v>-43.40301225935972</v>
      </c>
      <c r="AE157" s="197">
        <f t="shared" si="116"/>
        <v>1747.9576755360322</v>
      </c>
      <c r="AF157" t="s">
        <v>309</v>
      </c>
      <c r="AG157" s="173">
        <v>1.84</v>
      </c>
      <c r="AH157">
        <v>0.43</v>
      </c>
      <c r="AI157">
        <v>0.73</v>
      </c>
      <c r="AJ157">
        <v>1.1200000000000001</v>
      </c>
      <c r="AK157">
        <v>23.11</v>
      </c>
      <c r="AL157">
        <v>1.3</v>
      </c>
      <c r="AM157">
        <v>10.039999999999999</v>
      </c>
      <c r="AN157">
        <v>12.14</v>
      </c>
      <c r="AO157">
        <v>37.770000000000003</v>
      </c>
      <c r="AP157">
        <v>2.86</v>
      </c>
      <c r="AQ157">
        <v>8.73</v>
      </c>
      <c r="AR157">
        <v>0.73</v>
      </c>
      <c r="AS157">
        <v>4.34</v>
      </c>
      <c r="AT157">
        <v>0.65</v>
      </c>
      <c r="AU157" s="173">
        <v>52.71</v>
      </c>
      <c r="AV157" s="173">
        <v>45.29</v>
      </c>
      <c r="AW157">
        <v>0.39</v>
      </c>
      <c r="AX157">
        <v>2.46</v>
      </c>
      <c r="AY157">
        <v>0.63</v>
      </c>
      <c r="AZ157" s="173">
        <v>8.06</v>
      </c>
      <c r="BA157">
        <v>2.12</v>
      </c>
      <c r="BB157" s="173">
        <v>24.2</v>
      </c>
      <c r="BC157">
        <v>3.19</v>
      </c>
      <c r="BD157" t="s">
        <v>311</v>
      </c>
      <c r="BE157">
        <v>2937.05</v>
      </c>
      <c r="BF157">
        <v>334650</v>
      </c>
      <c r="BG157">
        <v>84723020</v>
      </c>
      <c r="BH157">
        <v>12656640</v>
      </c>
      <c r="BI157">
        <v>122.23</v>
      </c>
      <c r="BJ157">
        <v>150155.29999999999</v>
      </c>
      <c r="BK157">
        <v>9598.09</v>
      </c>
      <c r="BL157">
        <v>1587.92</v>
      </c>
      <c r="BM157">
        <v>3651306</v>
      </c>
      <c r="BN157">
        <v>13455560</v>
      </c>
      <c r="BO157">
        <v>604.48</v>
      </c>
      <c r="BP157">
        <v>373819.2</v>
      </c>
      <c r="BQ157">
        <v>10536.37</v>
      </c>
      <c r="BR157">
        <v>5779066</v>
      </c>
      <c r="BS157">
        <v>42046.89</v>
      </c>
      <c r="BT157">
        <v>1136392</v>
      </c>
      <c r="BU157">
        <v>9141574</v>
      </c>
      <c r="BV157">
        <v>18.149999999999999</v>
      </c>
      <c r="BW157">
        <v>2818.83</v>
      </c>
      <c r="BX157">
        <v>871554.9</v>
      </c>
      <c r="BY157">
        <v>157398.20000000001</v>
      </c>
      <c r="BZ157">
        <v>3714.23</v>
      </c>
      <c r="CA157">
        <v>47163.57</v>
      </c>
      <c r="CB157">
        <v>271578.8</v>
      </c>
      <c r="CC157">
        <v>98469.84</v>
      </c>
      <c r="CD157">
        <v>681.14</v>
      </c>
      <c r="CE157">
        <v>1787131</v>
      </c>
      <c r="CF157">
        <v>119761.1</v>
      </c>
      <c r="CG157">
        <v>3107.14</v>
      </c>
      <c r="CH157">
        <v>1923118</v>
      </c>
      <c r="CI157">
        <v>1693.47</v>
      </c>
      <c r="CJ157">
        <v>1433.06</v>
      </c>
    </row>
    <row r="158" spans="1:88" ht="14.25" customHeight="1">
      <c r="A158" t="s">
        <v>279</v>
      </c>
      <c r="B158" t="s">
        <v>280</v>
      </c>
      <c r="D158" s="121">
        <v>44160</v>
      </c>
      <c r="E158" s="122">
        <v>0.82986111111111116</v>
      </c>
      <c r="F158">
        <v>2409</v>
      </c>
      <c r="G158">
        <v>40189.687954826135</v>
      </c>
      <c r="H158" t="s">
        <v>175</v>
      </c>
      <c r="I158" s="196">
        <f t="shared" ref="I158:AE158" si="117">$G158*I111</f>
        <v>2146.1293367877156</v>
      </c>
      <c r="J158" s="197">
        <f t="shared" si="117"/>
        <v>129852881.78204325</v>
      </c>
      <c r="K158" s="197">
        <f t="shared" si="117"/>
        <v>135921524.66322199</v>
      </c>
      <c r="L158" s="197">
        <f t="shared" si="117"/>
        <v>136604749.35845402</v>
      </c>
      <c r="M158" s="197">
        <f t="shared" si="117"/>
        <v>1687163.1003436011</v>
      </c>
      <c r="N158" s="197">
        <f t="shared" si="117"/>
        <v>1798890.4328580177</v>
      </c>
      <c r="O158" s="197">
        <f t="shared" si="117"/>
        <v>1784020.2483147322</v>
      </c>
      <c r="P158" s="197">
        <f t="shared" si="117"/>
        <v>1270797.9331316024</v>
      </c>
      <c r="Q158" s="197">
        <f t="shared" si="117"/>
        <v>1452857.2195669648</v>
      </c>
      <c r="R158" s="197">
        <f t="shared" si="117"/>
        <v>241419455.5446406</v>
      </c>
      <c r="S158" s="197">
        <f t="shared" si="117"/>
        <v>127039603.62520541</v>
      </c>
      <c r="T158" s="197">
        <f t="shared" si="117"/>
        <v>233100190.13799158</v>
      </c>
      <c r="U158" s="197">
        <f t="shared" si="117"/>
        <v>182260234.87513652</v>
      </c>
      <c r="V158" s="197">
        <f t="shared" si="117"/>
        <v>237360297.06120315</v>
      </c>
      <c r="W158" s="197">
        <f t="shared" si="117"/>
        <v>28767.778638064548</v>
      </c>
      <c r="X158" s="197">
        <f t="shared" si="117"/>
        <v>26726.14248995938</v>
      </c>
      <c r="Y158" s="197">
        <f t="shared" si="117"/>
        <v>1067840.0089597304</v>
      </c>
      <c r="Z158" s="197">
        <f t="shared" si="117"/>
        <v>10730646.683938578</v>
      </c>
      <c r="AA158" s="197">
        <f t="shared" si="117"/>
        <v>123543.10077313553</v>
      </c>
      <c r="AB158" s="196">
        <f t="shared" si="117"/>
        <v>-606.86428811787471</v>
      </c>
      <c r="AC158" s="197">
        <f t="shared" si="117"/>
        <v>49754.833688074752</v>
      </c>
      <c r="AD158" s="196">
        <f t="shared" si="117"/>
        <v>486.29522425339621</v>
      </c>
      <c r="AE158" s="197">
        <f t="shared" si="117"/>
        <v>3102.6439101125779</v>
      </c>
      <c r="AF158" t="s">
        <v>309</v>
      </c>
      <c r="AG158" s="173">
        <v>5.16</v>
      </c>
      <c r="AH158">
        <v>1.02</v>
      </c>
      <c r="AI158">
        <v>0.56999999999999995</v>
      </c>
      <c r="AJ158">
        <v>0.37</v>
      </c>
      <c r="AK158">
        <v>5.08</v>
      </c>
      <c r="AL158">
        <v>0.65</v>
      </c>
      <c r="AM158">
        <v>4.71</v>
      </c>
      <c r="AN158">
        <v>6.45</v>
      </c>
      <c r="AO158">
        <v>25.31</v>
      </c>
      <c r="AP158">
        <v>2.02</v>
      </c>
      <c r="AQ158">
        <v>10.45</v>
      </c>
      <c r="AR158">
        <v>0.39</v>
      </c>
      <c r="AS158">
        <v>1.23</v>
      </c>
      <c r="AT158">
        <v>1.03</v>
      </c>
      <c r="AU158">
        <v>6.91</v>
      </c>
      <c r="AV158">
        <v>0.76</v>
      </c>
      <c r="AW158">
        <v>0.81</v>
      </c>
      <c r="AX158">
        <v>1.4</v>
      </c>
      <c r="AY158">
        <v>0.69</v>
      </c>
      <c r="AZ158" s="173">
        <v>15.89</v>
      </c>
      <c r="BA158">
        <v>3.92</v>
      </c>
      <c r="BB158" s="173">
        <v>11.86</v>
      </c>
      <c r="BC158">
        <v>0.66</v>
      </c>
      <c r="BD158" t="s">
        <v>311</v>
      </c>
      <c r="BE158">
        <v>3077.1</v>
      </c>
      <c r="BF158">
        <v>343279.5</v>
      </c>
      <c r="BG158">
        <v>84220470</v>
      </c>
      <c r="BH158">
        <v>12629450</v>
      </c>
      <c r="BI158">
        <v>1001.18</v>
      </c>
      <c r="BJ158">
        <v>1462550</v>
      </c>
      <c r="BK158">
        <v>22925.85</v>
      </c>
      <c r="BL158">
        <v>1932.42</v>
      </c>
      <c r="BM158">
        <v>3717586</v>
      </c>
      <c r="BN158">
        <v>14929120</v>
      </c>
      <c r="BO158">
        <v>631.15</v>
      </c>
      <c r="BP158">
        <v>377284.5</v>
      </c>
      <c r="BQ158">
        <v>10971.17</v>
      </c>
      <c r="BR158">
        <v>5882319</v>
      </c>
      <c r="BS158">
        <v>39295.199999999997</v>
      </c>
      <c r="BT158">
        <v>1119588</v>
      </c>
      <c r="BU158">
        <v>8292473</v>
      </c>
      <c r="BV158">
        <v>472.98</v>
      </c>
      <c r="BW158">
        <v>24902.98</v>
      </c>
      <c r="BX158">
        <v>1030988</v>
      </c>
      <c r="BY158">
        <v>1404294</v>
      </c>
      <c r="BZ158">
        <v>3503.8</v>
      </c>
      <c r="CA158">
        <v>46588.63</v>
      </c>
      <c r="CB158">
        <v>244573.2</v>
      </c>
      <c r="CC158">
        <v>114893.6</v>
      </c>
      <c r="CD158">
        <v>395.57</v>
      </c>
      <c r="CE158">
        <v>1635715</v>
      </c>
      <c r="CF158">
        <v>109045.4</v>
      </c>
      <c r="CG158">
        <v>6258.32</v>
      </c>
      <c r="CH158">
        <v>1792288</v>
      </c>
      <c r="CI158">
        <v>1976.1</v>
      </c>
      <c r="CJ158">
        <v>2229.11</v>
      </c>
    </row>
    <row r="159" spans="1:88" ht="14.25" customHeight="1">
      <c r="A159" t="s">
        <v>234</v>
      </c>
      <c r="B159" t="s">
        <v>235</v>
      </c>
      <c r="D159" s="121">
        <v>44160</v>
      </c>
      <c r="E159" s="122">
        <v>0.73611111111111116</v>
      </c>
      <c r="F159">
        <v>2109</v>
      </c>
      <c r="G159">
        <v>39095.333152464744</v>
      </c>
      <c r="H159" t="s">
        <v>175</v>
      </c>
      <c r="I159" s="196">
        <f t="shared" ref="I159:AE159" si="118">$G159*I112</f>
        <v>5434.2513081925999</v>
      </c>
      <c r="J159" s="197">
        <f t="shared" si="118"/>
        <v>326133269.15786088</v>
      </c>
      <c r="K159" s="197">
        <f t="shared" si="118"/>
        <v>343257025.07864046</v>
      </c>
      <c r="L159" s="197">
        <f t="shared" si="118"/>
        <v>342279641.74982882</v>
      </c>
      <c r="M159" s="197">
        <f t="shared" si="118"/>
        <v>1398049.1135321392</v>
      </c>
      <c r="N159" s="197">
        <f t="shared" si="118"/>
        <v>1469984.5265326744</v>
      </c>
      <c r="O159" s="197">
        <f t="shared" si="118"/>
        <v>2263619.7895277087</v>
      </c>
      <c r="P159" s="197">
        <f t="shared" si="118"/>
        <v>2699923.7075092155</v>
      </c>
      <c r="Q159" s="197">
        <f t="shared" si="118"/>
        <v>2661219.3276882749</v>
      </c>
      <c r="R159" s="197">
        <f t="shared" si="118"/>
        <v>596203830.57508731</v>
      </c>
      <c r="S159" s="197">
        <f t="shared" si="118"/>
        <v>310377849.8974176</v>
      </c>
      <c r="T159" s="197">
        <f t="shared" si="118"/>
        <v>578219977.32495356</v>
      </c>
      <c r="U159" s="197">
        <f t="shared" si="118"/>
        <v>451160144.57944316</v>
      </c>
      <c r="V159" s="197">
        <f t="shared" si="118"/>
        <v>583693323.96629858</v>
      </c>
      <c r="W159" s="197">
        <f t="shared" si="118"/>
        <v>4562.4253788926353</v>
      </c>
      <c r="X159" s="197">
        <f t="shared" si="118"/>
        <v>2732.7637873572858</v>
      </c>
      <c r="Y159" s="197">
        <f t="shared" si="118"/>
        <v>2802744.4337001974</v>
      </c>
      <c r="Z159" s="197">
        <f t="shared" si="118"/>
        <v>20200558.639878534</v>
      </c>
      <c r="AA159" s="197">
        <f t="shared" si="118"/>
        <v>300213.06327777676</v>
      </c>
      <c r="AB159" s="196">
        <f t="shared" si="118"/>
        <v>1153.3123279977099</v>
      </c>
      <c r="AC159" s="197">
        <f t="shared" si="118"/>
        <v>94063.371564830173</v>
      </c>
      <c r="AD159" s="196">
        <f t="shared" si="118"/>
        <v>312.76266521971797</v>
      </c>
      <c r="AE159" s="197">
        <f t="shared" si="118"/>
        <v>6966.7883677692171</v>
      </c>
      <c r="AF159" t="s">
        <v>309</v>
      </c>
      <c r="AG159" s="173">
        <v>2.23</v>
      </c>
      <c r="AH159">
        <v>1.66</v>
      </c>
      <c r="AI159">
        <v>1.33</v>
      </c>
      <c r="AJ159">
        <v>1.2</v>
      </c>
      <c r="AK159">
        <v>11.98</v>
      </c>
      <c r="AL159">
        <v>1.79</v>
      </c>
      <c r="AM159">
        <v>3.93</v>
      </c>
      <c r="AN159">
        <v>4.76</v>
      </c>
      <c r="AO159">
        <v>9.39</v>
      </c>
      <c r="AP159">
        <v>2.23</v>
      </c>
      <c r="AQ159">
        <v>5.48</v>
      </c>
      <c r="AR159">
        <v>0.95</v>
      </c>
      <c r="AS159">
        <v>0.87</v>
      </c>
      <c r="AT159">
        <v>0.7</v>
      </c>
      <c r="AU159">
        <v>3.59</v>
      </c>
      <c r="AV159">
        <v>6.35</v>
      </c>
      <c r="AW159">
        <v>0.51</v>
      </c>
      <c r="AX159">
        <v>1.77</v>
      </c>
      <c r="AY159">
        <v>0.61</v>
      </c>
      <c r="AZ159" s="173">
        <v>4.05</v>
      </c>
      <c r="BA159">
        <v>0.76</v>
      </c>
      <c r="BB159" s="173">
        <v>12.96</v>
      </c>
      <c r="BC159">
        <v>0.8</v>
      </c>
      <c r="BD159" t="s">
        <v>311</v>
      </c>
      <c r="BE159">
        <v>7855.66</v>
      </c>
      <c r="BF159">
        <v>961180.9</v>
      </c>
      <c r="BG159">
        <v>250652400</v>
      </c>
      <c r="BH159">
        <v>37293470</v>
      </c>
      <c r="BI159">
        <v>927.84</v>
      </c>
      <c r="BJ159">
        <v>1410956</v>
      </c>
      <c r="BK159">
        <v>31519.78</v>
      </c>
      <c r="BL159">
        <v>3567.24</v>
      </c>
      <c r="BM159">
        <v>5497736</v>
      </c>
      <c r="BN159">
        <v>40594020</v>
      </c>
      <c r="BO159">
        <v>1716.83</v>
      </c>
      <c r="BP159">
        <v>1102151</v>
      </c>
      <c r="BQ159">
        <v>30256.71</v>
      </c>
      <c r="BR159">
        <v>17039480</v>
      </c>
      <c r="BS159">
        <v>42615.91</v>
      </c>
      <c r="BT159">
        <v>1198894</v>
      </c>
      <c r="BU159">
        <v>9506651</v>
      </c>
      <c r="BV159">
        <v>88.52</v>
      </c>
      <c r="BW159">
        <v>6003.52</v>
      </c>
      <c r="BX159">
        <v>3182622</v>
      </c>
      <c r="BY159">
        <v>2908539</v>
      </c>
      <c r="BZ159">
        <v>3640.51</v>
      </c>
      <c r="CA159">
        <v>48083.43</v>
      </c>
      <c r="CB159">
        <v>275883.90000000002</v>
      </c>
      <c r="CC159">
        <v>322833</v>
      </c>
      <c r="CD159">
        <v>691.88</v>
      </c>
      <c r="CE159">
        <v>1791595</v>
      </c>
      <c r="CF159">
        <v>119265.60000000001</v>
      </c>
      <c r="CG159">
        <v>13272.45</v>
      </c>
      <c r="CH159">
        <v>1925940</v>
      </c>
      <c r="CI159">
        <v>1990.92</v>
      </c>
      <c r="CJ159">
        <v>5345.65</v>
      </c>
    </row>
    <row r="160" spans="1:88" ht="14.25" customHeight="1">
      <c r="A160" t="s">
        <v>281</v>
      </c>
      <c r="B160" t="s">
        <v>282</v>
      </c>
      <c r="D160" s="121">
        <v>44160</v>
      </c>
      <c r="E160" s="122">
        <v>0.8340277777777777</v>
      </c>
      <c r="F160">
        <v>2410</v>
      </c>
      <c r="G160">
        <v>40150.410896522313</v>
      </c>
      <c r="H160" t="s">
        <v>175</v>
      </c>
      <c r="I160" s="196">
        <f t="shared" ref="I160:AE160" si="119">$G160*I113</f>
        <v>4002.9959663832747</v>
      </c>
      <c r="J160" s="197">
        <f t="shared" si="119"/>
        <v>133219063.35466103</v>
      </c>
      <c r="K160" s="197">
        <f t="shared" si="119"/>
        <v>139000722.52376026</v>
      </c>
      <c r="L160" s="197">
        <f t="shared" si="119"/>
        <v>139522677.86541504</v>
      </c>
      <c r="M160" s="197">
        <f t="shared" si="119"/>
        <v>396485.30760315782</v>
      </c>
      <c r="N160" s="197">
        <f t="shared" si="119"/>
        <v>403511.6295100493</v>
      </c>
      <c r="O160" s="197">
        <f t="shared" si="119"/>
        <v>313173.20499287406</v>
      </c>
      <c r="P160" s="197">
        <f t="shared" si="119"/>
        <v>261539.77657994637</v>
      </c>
      <c r="Q160" s="197">
        <f t="shared" si="119"/>
        <v>413147.72812521458</v>
      </c>
      <c r="R160" s="197">
        <f t="shared" si="119"/>
        <v>235321558.26451728</v>
      </c>
      <c r="S160" s="197">
        <f t="shared" si="119"/>
        <v>129645676.78487055</v>
      </c>
      <c r="T160" s="197">
        <f t="shared" si="119"/>
        <v>231346667.58576158</v>
      </c>
      <c r="U160" s="197">
        <f t="shared" si="119"/>
        <v>179392035.88566169</v>
      </c>
      <c r="V160" s="197">
        <f t="shared" si="119"/>
        <v>236084416.0715512</v>
      </c>
      <c r="W160" s="197">
        <f t="shared" si="119"/>
        <v>18967.054107517139</v>
      </c>
      <c r="X160" s="197">
        <f t="shared" si="119"/>
        <v>17517.624274152688</v>
      </c>
      <c r="Y160" s="197">
        <f t="shared" si="119"/>
        <v>1701975.9179035809</v>
      </c>
      <c r="Z160" s="197">
        <f t="shared" si="119"/>
        <v>7917661.0287941992</v>
      </c>
      <c r="AA160" s="197">
        <f t="shared" si="119"/>
        <v>38584.54487155794</v>
      </c>
      <c r="AB160" s="196">
        <f t="shared" si="119"/>
        <v>-807.02325902009852</v>
      </c>
      <c r="AC160" s="197">
        <f t="shared" si="119"/>
        <v>115633.18338198426</v>
      </c>
      <c r="AD160" s="196">
        <f t="shared" si="119"/>
        <v>-84.315862882696848</v>
      </c>
      <c r="AE160" s="196">
        <f t="shared" si="119"/>
        <v>180.6768490343504</v>
      </c>
      <c r="AF160" t="s">
        <v>309</v>
      </c>
      <c r="AG160" s="173">
        <v>3.38</v>
      </c>
      <c r="AH160">
        <v>0.36</v>
      </c>
      <c r="AI160">
        <v>1.08</v>
      </c>
      <c r="AJ160">
        <v>1.05</v>
      </c>
      <c r="AK160">
        <v>12.36</v>
      </c>
      <c r="AL160">
        <v>0.66</v>
      </c>
      <c r="AM160">
        <v>10.26</v>
      </c>
      <c r="AN160">
        <v>14.04</v>
      </c>
      <c r="AO160">
        <v>79.84</v>
      </c>
      <c r="AP160">
        <v>3.49</v>
      </c>
      <c r="AQ160">
        <v>16.440000000000001</v>
      </c>
      <c r="AR160">
        <v>1.1399999999999999</v>
      </c>
      <c r="AS160">
        <v>1.04</v>
      </c>
      <c r="AT160">
        <v>0.37</v>
      </c>
      <c r="AU160">
        <v>3.58</v>
      </c>
      <c r="AV160">
        <v>0.94</v>
      </c>
      <c r="AW160">
        <v>0.93</v>
      </c>
      <c r="AX160">
        <v>2.35</v>
      </c>
      <c r="AY160">
        <v>1.17</v>
      </c>
      <c r="AZ160" s="173">
        <v>28.76</v>
      </c>
      <c r="BA160">
        <v>2.36</v>
      </c>
      <c r="BB160" s="173">
        <v>62.33</v>
      </c>
      <c r="BC160" s="173">
        <v>20.83</v>
      </c>
      <c r="BD160" t="s">
        <v>311</v>
      </c>
      <c r="BE160">
        <v>5094.38</v>
      </c>
      <c r="BF160">
        <v>344776.8</v>
      </c>
      <c r="BG160">
        <v>85835610</v>
      </c>
      <c r="BH160">
        <v>12855830</v>
      </c>
      <c r="BI160">
        <v>243.34</v>
      </c>
      <c r="BJ160">
        <v>337768.2</v>
      </c>
      <c r="BK160">
        <v>5188.8999999999996</v>
      </c>
      <c r="BL160">
        <v>1000.07</v>
      </c>
      <c r="BM160">
        <v>2831864</v>
      </c>
      <c r="BN160">
        <v>14302380</v>
      </c>
      <c r="BO160">
        <v>630.04</v>
      </c>
      <c r="BP160">
        <v>373183.9</v>
      </c>
      <c r="BQ160">
        <v>10570.87</v>
      </c>
      <c r="BR160">
        <v>5832006</v>
      </c>
      <c r="BS160">
        <v>38430.99</v>
      </c>
      <c r="BT160">
        <v>1097918</v>
      </c>
      <c r="BU160">
        <v>8256848</v>
      </c>
      <c r="BV160">
        <v>307.04000000000002</v>
      </c>
      <c r="BW160">
        <v>17269.669999999998</v>
      </c>
      <c r="BX160">
        <v>1635758</v>
      </c>
      <c r="BY160">
        <v>1016488</v>
      </c>
      <c r="BZ160">
        <v>3435.26</v>
      </c>
      <c r="CA160">
        <v>45171.18</v>
      </c>
      <c r="CB160">
        <v>243075.1</v>
      </c>
      <c r="CC160">
        <v>36090.160000000003</v>
      </c>
      <c r="CD160">
        <v>365.56</v>
      </c>
      <c r="CE160">
        <v>1619120</v>
      </c>
      <c r="CF160">
        <v>108367.1</v>
      </c>
      <c r="CG160">
        <v>14346.89</v>
      </c>
      <c r="CH160">
        <v>1773873</v>
      </c>
      <c r="CI160">
        <v>1531.96</v>
      </c>
      <c r="CJ160">
        <v>251.49</v>
      </c>
    </row>
    <row r="161" spans="1:88" ht="14.25" customHeight="1">
      <c r="A161" t="s">
        <v>240</v>
      </c>
      <c r="B161" t="s">
        <v>241</v>
      </c>
      <c r="D161" s="121">
        <v>44160</v>
      </c>
      <c r="E161" s="122">
        <v>0.75138888888888899</v>
      </c>
      <c r="F161">
        <v>2110</v>
      </c>
      <c r="G161">
        <v>41017.95823382528</v>
      </c>
      <c r="H161" t="s">
        <v>175</v>
      </c>
      <c r="I161" s="196">
        <f t="shared" ref="I161:AE161" si="120">$G161*I114</f>
        <v>4097.694027559146</v>
      </c>
      <c r="J161" s="197">
        <f t="shared" si="120"/>
        <v>120961958.83155075</v>
      </c>
      <c r="K161" s="197">
        <f t="shared" si="120"/>
        <v>126212257.48548038</v>
      </c>
      <c r="L161" s="197">
        <f t="shared" si="120"/>
        <v>126786508.90075395</v>
      </c>
      <c r="M161" s="197">
        <f t="shared" si="120"/>
        <v>45324.843848376935</v>
      </c>
      <c r="N161" s="197">
        <f t="shared" si="120"/>
        <v>47129.63401066525</v>
      </c>
      <c r="O161" s="197">
        <f t="shared" si="120"/>
        <v>790005.87558347499</v>
      </c>
      <c r="P161" s="197">
        <f t="shared" si="120"/>
        <v>209478.71270014573</v>
      </c>
      <c r="Q161" s="197">
        <f t="shared" si="120"/>
        <v>430278.38187282719</v>
      </c>
      <c r="R161" s="197">
        <f t="shared" si="120"/>
        <v>213129310.98295617</v>
      </c>
      <c r="S161" s="197">
        <f t="shared" si="120"/>
        <v>119608366.20983452</v>
      </c>
      <c r="T161" s="197">
        <f t="shared" si="120"/>
        <v>209068533.11780745</v>
      </c>
      <c r="U161" s="197">
        <f t="shared" si="120"/>
        <v>162718240.31358489</v>
      </c>
      <c r="V161" s="197">
        <f t="shared" si="120"/>
        <v>213293382.81589144</v>
      </c>
      <c r="W161" s="196">
        <f t="shared" si="120"/>
        <v>393.77239904472265</v>
      </c>
      <c r="X161" s="196">
        <f t="shared" si="120"/>
        <v>-1337.185438422704</v>
      </c>
      <c r="Y161" s="197">
        <f t="shared" si="120"/>
        <v>1479107.5739117397</v>
      </c>
      <c r="Z161" s="197">
        <f t="shared" si="120"/>
        <v>1902002.7233024782</v>
      </c>
      <c r="AA161" s="197">
        <f t="shared" si="120"/>
        <v>31190.055441000743</v>
      </c>
      <c r="AB161" s="196">
        <f t="shared" si="120"/>
        <v>3802.3647282756037</v>
      </c>
      <c r="AC161" s="197">
        <f t="shared" si="120"/>
        <v>105498.18857739863</v>
      </c>
      <c r="AD161" s="196">
        <f t="shared" si="120"/>
        <v>-77.934120644268035</v>
      </c>
      <c r="AE161" s="196">
        <f t="shared" si="120"/>
        <v>143.56285381838848</v>
      </c>
      <c r="AF161" t="s">
        <v>309</v>
      </c>
      <c r="AG161" s="173">
        <v>4.78</v>
      </c>
      <c r="AH161">
        <v>1.42</v>
      </c>
      <c r="AI161">
        <v>0.97</v>
      </c>
      <c r="AJ161">
        <v>0.88</v>
      </c>
      <c r="AK161">
        <v>52.66</v>
      </c>
      <c r="AL161">
        <v>2.82</v>
      </c>
      <c r="AM161">
        <v>8.91</v>
      </c>
      <c r="AN161">
        <v>18.850000000000001</v>
      </c>
      <c r="AO161">
        <v>79.08</v>
      </c>
      <c r="AP161">
        <v>4.28</v>
      </c>
      <c r="AQ161">
        <v>8.31</v>
      </c>
      <c r="AR161">
        <v>0.55000000000000004</v>
      </c>
      <c r="AS161">
        <v>1.62</v>
      </c>
      <c r="AT161">
        <v>0.54</v>
      </c>
      <c r="AU161" s="173">
        <v>49.23</v>
      </c>
      <c r="AV161" s="173">
        <v>12.34</v>
      </c>
      <c r="AW161">
        <v>0.35</v>
      </c>
      <c r="AX161">
        <v>1.53</v>
      </c>
      <c r="AY161">
        <v>0.68</v>
      </c>
      <c r="AZ161" s="173">
        <v>6.25</v>
      </c>
      <c r="BA161">
        <v>0.94</v>
      </c>
      <c r="BB161" s="173">
        <v>83.36</v>
      </c>
      <c r="BC161" s="173">
        <v>14.64</v>
      </c>
      <c r="BD161" t="s">
        <v>311</v>
      </c>
      <c r="BE161">
        <v>5703.5</v>
      </c>
      <c r="BF161">
        <v>338520.5</v>
      </c>
      <c r="BG161">
        <v>85277630</v>
      </c>
      <c r="BH161">
        <v>12780990</v>
      </c>
      <c r="BI161">
        <v>46.67</v>
      </c>
      <c r="BJ161">
        <v>57046.14</v>
      </c>
      <c r="BK161">
        <v>11039.24</v>
      </c>
      <c r="BL161">
        <v>1050.08</v>
      </c>
      <c r="BM161">
        <v>3171352</v>
      </c>
      <c r="BN161">
        <v>13177580</v>
      </c>
      <c r="BO161">
        <v>628.91999999999996</v>
      </c>
      <c r="BP161">
        <v>368944.4</v>
      </c>
      <c r="BQ161">
        <v>10372.959999999999</v>
      </c>
      <c r="BR161">
        <v>5764495</v>
      </c>
      <c r="BS161">
        <v>42461.75</v>
      </c>
      <c r="BT161">
        <v>1139243</v>
      </c>
      <c r="BU161">
        <v>9227370</v>
      </c>
      <c r="BV161">
        <v>12.59</v>
      </c>
      <c r="BW161">
        <v>2056.84</v>
      </c>
      <c r="BX161">
        <v>1555640</v>
      </c>
      <c r="BY161">
        <v>248668.79999999999</v>
      </c>
      <c r="BZ161">
        <v>3694.59</v>
      </c>
      <c r="CA161">
        <v>46851.43</v>
      </c>
      <c r="CB161">
        <v>271164.09999999998</v>
      </c>
      <c r="CC161">
        <v>31983.68</v>
      </c>
      <c r="CD161">
        <v>1041.9000000000001</v>
      </c>
      <c r="CE161">
        <v>1763709</v>
      </c>
      <c r="CF161">
        <v>119306.4</v>
      </c>
      <c r="CG161">
        <v>13967.58</v>
      </c>
      <c r="CH161">
        <v>1898381</v>
      </c>
      <c r="CI161">
        <v>1644.57</v>
      </c>
      <c r="CJ161">
        <v>239.26</v>
      </c>
    </row>
  </sheetData>
  <sortState xmlns:xlrd2="http://schemas.microsoft.com/office/spreadsheetml/2017/richdata2" ref="A31:DA70">
    <sortCondition ref="A31"/>
  </sortState>
  <conditionalFormatting sqref="I75:AE114">
    <cfRule type="cellIs" dxfId="1" priority="3" operator="greaterThan">
      <formula>I$8</formula>
    </cfRule>
    <cfRule type="cellIs" dxfId="0" priority="4" operator="lessThan">
      <formula>I$33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Acid digest calculations</vt:lpstr>
      <vt:lpstr>Strong Acid Digests &amp; Dilutions</vt:lpstr>
      <vt:lpstr>Weak Acid Digests &amp; Dilutions</vt:lpstr>
      <vt:lpstr>Compiled Dilution Factors</vt:lpstr>
      <vt:lpstr>Calib Stds</vt:lpstr>
      <vt:lpstr>Cal rho &amp; QC conc</vt:lpstr>
      <vt:lpstr>MMT - Maj dil data</vt:lpstr>
      <vt:lpstr>MMT - Tra dil data</vt:lpstr>
      <vt:lpstr>Your maj dil results</vt:lpstr>
      <vt:lpstr>Your trace dil results</vt:lpstr>
      <vt:lpstr>Your culled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</dc:creator>
  <cp:lastModifiedBy>Hector Garza</cp:lastModifiedBy>
  <dcterms:created xsi:type="dcterms:W3CDTF">2020-11-23T20:14:15Z</dcterms:created>
  <dcterms:modified xsi:type="dcterms:W3CDTF">2020-12-07T05:19:31Z</dcterms:modified>
</cp:coreProperties>
</file>