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ps.austin.utexas.edu/sites/GEOMech/flemingshome/Shared Documents/GeoPressure in sedimentary basins (book)/Web_site/Chapter_5/NCT_and_PPP_EI330/"/>
    </mc:Choice>
  </mc:AlternateContent>
  <xr:revisionPtr revIDLastSave="0" documentId="13_ncr:1_{A70A85FA-D42E-407B-9EDE-B2006E16A62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Deriving NCT" sheetId="7" r:id="rId1"/>
    <sheet name="Comparing NCT" sheetId="8" r:id="rId2"/>
    <sheet name="A20ST2-Prediction" sheetId="11" r:id="rId3"/>
  </sheets>
  <externalReferences>
    <externalReference r:id="rId4"/>
  </externalReferences>
  <calcPr calcId="191029"/>
</workbook>
</file>

<file path=xl/calcChain.xml><?xml version="1.0" encoding="utf-8"?>
<calcChain xmlns="http://schemas.openxmlformats.org/spreadsheetml/2006/main">
  <c r="E16" i="11" l="1"/>
  <c r="E11" i="11"/>
  <c r="H39" i="11" l="1"/>
  <c r="H38" i="11"/>
  <c r="R3" i="11" l="1"/>
  <c r="R4" i="11"/>
  <c r="R5" i="11"/>
  <c r="R6" i="11"/>
  <c r="R7" i="11"/>
  <c r="R8" i="11"/>
  <c r="R9" i="11"/>
  <c r="R10" i="11"/>
  <c r="R11" i="11"/>
  <c r="R12" i="11"/>
  <c r="R13" i="11"/>
  <c r="R14" i="11"/>
  <c r="R15" i="11"/>
  <c r="R16" i="11"/>
  <c r="R17" i="11"/>
  <c r="R18" i="11"/>
  <c r="R19" i="11"/>
  <c r="R20" i="11"/>
  <c r="R21" i="11"/>
  <c r="R22" i="11"/>
  <c r="R23" i="11"/>
  <c r="R24" i="11"/>
  <c r="R25" i="11"/>
  <c r="R26" i="11"/>
  <c r="R27" i="11"/>
  <c r="R28" i="11"/>
  <c r="R29" i="11"/>
  <c r="R30" i="11"/>
  <c r="R31" i="11"/>
  <c r="R32" i="11"/>
  <c r="R33" i="11"/>
  <c r="R34" i="11"/>
  <c r="R35" i="11"/>
  <c r="R36" i="11"/>
  <c r="R37" i="11"/>
  <c r="R38" i="11"/>
  <c r="R39" i="11"/>
  <c r="R40" i="11"/>
  <c r="R41" i="11"/>
  <c r="R42" i="11"/>
  <c r="R43" i="11"/>
  <c r="R44" i="11"/>
  <c r="R45" i="11"/>
  <c r="R46" i="11"/>
  <c r="R47" i="11"/>
  <c r="R48" i="11"/>
  <c r="R49" i="11"/>
  <c r="R50" i="11"/>
  <c r="R51" i="11"/>
  <c r="R52" i="11"/>
  <c r="R53" i="11"/>
  <c r="R54" i="11"/>
  <c r="R55" i="11"/>
  <c r="R2" i="11"/>
  <c r="A2" i="11"/>
  <c r="B2" i="11"/>
  <c r="C2" i="11"/>
  <c r="D2" i="11"/>
  <c r="E2" i="11"/>
  <c r="A3" i="11"/>
  <c r="B3" i="11"/>
  <c r="C3" i="11"/>
  <c r="D3" i="11"/>
  <c r="E3" i="11"/>
  <c r="A4" i="11"/>
  <c r="B4" i="11"/>
  <c r="C4" i="11"/>
  <c r="D4" i="11"/>
  <c r="E4" i="11"/>
  <c r="A5" i="11"/>
  <c r="B5" i="11"/>
  <c r="C5" i="11"/>
  <c r="D5" i="11"/>
  <c r="E5" i="11"/>
  <c r="A6" i="11"/>
  <c r="B6" i="11"/>
  <c r="C6" i="11"/>
  <c r="D6" i="11"/>
  <c r="E6" i="11"/>
  <c r="S55" i="11"/>
  <c r="O55" i="11"/>
  <c r="U55" i="11" s="1"/>
  <c r="M55" i="11"/>
  <c r="N55" i="11" s="1"/>
  <c r="J55" i="11"/>
  <c r="S54" i="11"/>
  <c r="O54" i="11"/>
  <c r="U54" i="11" s="1"/>
  <c r="M54" i="11"/>
  <c r="N54" i="11" s="1"/>
  <c r="J54" i="11"/>
  <c r="S53" i="11"/>
  <c r="O53" i="11"/>
  <c r="U53" i="11" s="1"/>
  <c r="M53" i="11"/>
  <c r="N53" i="11" s="1"/>
  <c r="J53" i="11"/>
  <c r="S52" i="11"/>
  <c r="O52" i="11"/>
  <c r="U52" i="11" s="1"/>
  <c r="M52" i="11"/>
  <c r="N52" i="11" s="1"/>
  <c r="J52" i="11"/>
  <c r="S51" i="11"/>
  <c r="O51" i="11"/>
  <c r="U51" i="11" s="1"/>
  <c r="M51" i="11"/>
  <c r="N51" i="11" s="1"/>
  <c r="J51" i="11"/>
  <c r="S50" i="11"/>
  <c r="T50" i="11" s="1"/>
  <c r="O50" i="11"/>
  <c r="U50" i="11" s="1"/>
  <c r="M50" i="11"/>
  <c r="N50" i="11" s="1"/>
  <c r="J50" i="11"/>
  <c r="S49" i="11"/>
  <c r="O49" i="11"/>
  <c r="U49" i="11" s="1"/>
  <c r="M49" i="11"/>
  <c r="N49" i="11" s="1"/>
  <c r="J49" i="11"/>
  <c r="S48" i="11"/>
  <c r="O48" i="11"/>
  <c r="U48" i="11" s="1"/>
  <c r="M48" i="11"/>
  <c r="N48" i="11" s="1"/>
  <c r="J48" i="11"/>
  <c r="S47" i="11"/>
  <c r="T47" i="11" s="1"/>
  <c r="O47" i="11"/>
  <c r="U47" i="11" s="1"/>
  <c r="M47" i="11"/>
  <c r="N47" i="11" s="1"/>
  <c r="J47" i="11"/>
  <c r="S46" i="11"/>
  <c r="O46" i="11"/>
  <c r="U46" i="11" s="1"/>
  <c r="M46" i="11"/>
  <c r="N46" i="11" s="1"/>
  <c r="J46" i="11"/>
  <c r="S45" i="11"/>
  <c r="O45" i="11"/>
  <c r="U45" i="11" s="1"/>
  <c r="M45" i="11"/>
  <c r="N45" i="11" s="1"/>
  <c r="J45" i="11"/>
  <c r="S44" i="11"/>
  <c r="T44" i="11" s="1"/>
  <c r="O44" i="11"/>
  <c r="U44" i="11" s="1"/>
  <c r="M44" i="11"/>
  <c r="N44" i="11" s="1"/>
  <c r="J44" i="11"/>
  <c r="S43" i="11"/>
  <c r="O43" i="11"/>
  <c r="U43" i="11" s="1"/>
  <c r="M43" i="11"/>
  <c r="N43" i="11" s="1"/>
  <c r="J43" i="11"/>
  <c r="S42" i="11"/>
  <c r="O42" i="11"/>
  <c r="U42" i="11" s="1"/>
  <c r="M42" i="11"/>
  <c r="N42" i="11" s="1"/>
  <c r="J42" i="11"/>
  <c r="S41" i="11"/>
  <c r="O41" i="11"/>
  <c r="U41" i="11" s="1"/>
  <c r="M41" i="11"/>
  <c r="N41" i="11" s="1"/>
  <c r="J41" i="11"/>
  <c r="S40" i="11"/>
  <c r="O40" i="11"/>
  <c r="U40" i="11" s="1"/>
  <c r="M40" i="11"/>
  <c r="N40" i="11" s="1"/>
  <c r="J40" i="11"/>
  <c r="S39" i="11"/>
  <c r="O39" i="11"/>
  <c r="U39" i="11" s="1"/>
  <c r="M39" i="11"/>
  <c r="N39" i="11" s="1"/>
  <c r="J39" i="11"/>
  <c r="S38" i="11"/>
  <c r="O38" i="11"/>
  <c r="U38" i="11" s="1"/>
  <c r="M38" i="11"/>
  <c r="N38" i="11" s="1"/>
  <c r="J38" i="11"/>
  <c r="S37" i="11"/>
  <c r="O37" i="11"/>
  <c r="U37" i="11" s="1"/>
  <c r="M37" i="11"/>
  <c r="N37" i="11" s="1"/>
  <c r="J37" i="11"/>
  <c r="S36" i="11"/>
  <c r="O36" i="11"/>
  <c r="U36" i="11" s="1"/>
  <c r="M36" i="11"/>
  <c r="N36" i="11" s="1"/>
  <c r="J36" i="11"/>
  <c r="S35" i="11"/>
  <c r="O35" i="11"/>
  <c r="U35" i="11" s="1"/>
  <c r="M35" i="11"/>
  <c r="N35" i="11" s="1"/>
  <c r="J35" i="11"/>
  <c r="S34" i="11"/>
  <c r="T34" i="11" s="1"/>
  <c r="O34" i="11"/>
  <c r="U34" i="11" s="1"/>
  <c r="M34" i="11"/>
  <c r="N34" i="11" s="1"/>
  <c r="J34" i="11"/>
  <c r="S33" i="11"/>
  <c r="O33" i="11"/>
  <c r="U33" i="11" s="1"/>
  <c r="M33" i="11"/>
  <c r="N33" i="11" s="1"/>
  <c r="J33" i="11"/>
  <c r="S32" i="11"/>
  <c r="O32" i="11"/>
  <c r="U32" i="11" s="1"/>
  <c r="M32" i="11"/>
  <c r="N32" i="11" s="1"/>
  <c r="J32" i="11"/>
  <c r="C33" i="11"/>
  <c r="D33" i="11" s="1"/>
  <c r="S31" i="11"/>
  <c r="O31" i="11"/>
  <c r="U31" i="11" s="1"/>
  <c r="M31" i="11"/>
  <c r="N31" i="11" s="1"/>
  <c r="J31" i="11"/>
  <c r="C32" i="11"/>
  <c r="E32" i="11" s="1"/>
  <c r="S30" i="11"/>
  <c r="O30" i="11"/>
  <c r="U30" i="11" s="1"/>
  <c r="M30" i="11"/>
  <c r="N30" i="11" s="1"/>
  <c r="J30" i="11"/>
  <c r="C31" i="11"/>
  <c r="D31" i="11" s="1"/>
  <c r="S29" i="11"/>
  <c r="T29" i="11" s="1"/>
  <c r="O29" i="11"/>
  <c r="U29" i="11" s="1"/>
  <c r="M29" i="11"/>
  <c r="N29" i="11" s="1"/>
  <c r="J29" i="11"/>
  <c r="C30" i="11"/>
  <c r="E30" i="11" s="1"/>
  <c r="S28" i="11"/>
  <c r="O28" i="11"/>
  <c r="U28" i="11" s="1"/>
  <c r="M28" i="11"/>
  <c r="N28" i="11" s="1"/>
  <c r="J28" i="11"/>
  <c r="C29" i="11"/>
  <c r="D29" i="11" s="1"/>
  <c r="S27" i="11"/>
  <c r="O27" i="11"/>
  <c r="U27" i="11" s="1"/>
  <c r="M27" i="11"/>
  <c r="N27" i="11" s="1"/>
  <c r="J27" i="11"/>
  <c r="C28" i="11"/>
  <c r="E28" i="11" s="1"/>
  <c r="S26" i="11"/>
  <c r="O26" i="11"/>
  <c r="U26" i="11" s="1"/>
  <c r="M26" i="11"/>
  <c r="N26" i="11" s="1"/>
  <c r="J26" i="11"/>
  <c r="C27" i="11"/>
  <c r="D27" i="11" s="1"/>
  <c r="S25" i="11"/>
  <c r="O25" i="11"/>
  <c r="U25" i="11" s="1"/>
  <c r="M25" i="11"/>
  <c r="N25" i="11" s="1"/>
  <c r="J25" i="11"/>
  <c r="C26" i="11"/>
  <c r="E26" i="11" s="1"/>
  <c r="S24" i="11"/>
  <c r="O24" i="11"/>
  <c r="U24" i="11" s="1"/>
  <c r="M24" i="11"/>
  <c r="N24" i="11" s="1"/>
  <c r="J24" i="11"/>
  <c r="S23" i="11"/>
  <c r="O23" i="11"/>
  <c r="U23" i="11" s="1"/>
  <c r="M23" i="11"/>
  <c r="N23" i="11" s="1"/>
  <c r="J23" i="11"/>
  <c r="S22" i="11"/>
  <c r="O22" i="11"/>
  <c r="U22" i="11" s="1"/>
  <c r="M22" i="11"/>
  <c r="N22" i="11" s="1"/>
  <c r="J22" i="11"/>
  <c r="S21" i="11"/>
  <c r="O21" i="11"/>
  <c r="U21" i="11" s="1"/>
  <c r="M21" i="11"/>
  <c r="N21" i="11" s="1"/>
  <c r="J21" i="11"/>
  <c r="S20" i="11"/>
  <c r="O20" i="11"/>
  <c r="U20" i="11" s="1"/>
  <c r="M20" i="11"/>
  <c r="N20" i="11" s="1"/>
  <c r="J20" i="11"/>
  <c r="S19" i="11"/>
  <c r="O19" i="11"/>
  <c r="U19" i="11" s="1"/>
  <c r="M19" i="11"/>
  <c r="N19" i="11" s="1"/>
  <c r="J19" i="11"/>
  <c r="S18" i="11"/>
  <c r="O18" i="11"/>
  <c r="U18" i="11" s="1"/>
  <c r="M18" i="11"/>
  <c r="N18" i="11" s="1"/>
  <c r="J18" i="11"/>
  <c r="S17" i="11"/>
  <c r="O17" i="11"/>
  <c r="U17" i="11" s="1"/>
  <c r="M17" i="11"/>
  <c r="N17" i="11" s="1"/>
  <c r="J17" i="11"/>
  <c r="S16" i="11"/>
  <c r="O16" i="11"/>
  <c r="U16" i="11" s="1"/>
  <c r="M16" i="11"/>
  <c r="N16" i="11" s="1"/>
  <c r="J16" i="11"/>
  <c r="S15" i="11"/>
  <c r="O15" i="11"/>
  <c r="U15" i="11" s="1"/>
  <c r="M15" i="11"/>
  <c r="N15" i="11" s="1"/>
  <c r="J15" i="11"/>
  <c r="S14" i="11"/>
  <c r="O14" i="11"/>
  <c r="U14" i="11" s="1"/>
  <c r="M14" i="11"/>
  <c r="N14" i="11" s="1"/>
  <c r="J14" i="11"/>
  <c r="S13" i="11"/>
  <c r="O13" i="11"/>
  <c r="U13" i="11" s="1"/>
  <c r="M13" i="11"/>
  <c r="N13" i="11" s="1"/>
  <c r="J13" i="11"/>
  <c r="S12" i="11"/>
  <c r="O12" i="11"/>
  <c r="U12" i="11" s="1"/>
  <c r="M12" i="11"/>
  <c r="N12" i="11" s="1"/>
  <c r="J12" i="11"/>
  <c r="S11" i="11"/>
  <c r="O11" i="11"/>
  <c r="U11" i="11" s="1"/>
  <c r="M11" i="11"/>
  <c r="N11" i="11" s="1"/>
  <c r="J11" i="11"/>
  <c r="S10" i="11"/>
  <c r="T10" i="11" s="1"/>
  <c r="O10" i="11"/>
  <c r="U10" i="11" s="1"/>
  <c r="M10" i="11"/>
  <c r="N10" i="11" s="1"/>
  <c r="J10" i="11"/>
  <c r="S9" i="11"/>
  <c r="O9" i="11"/>
  <c r="U9" i="11" s="1"/>
  <c r="M9" i="11"/>
  <c r="N9" i="11" s="1"/>
  <c r="J9" i="11"/>
  <c r="S8" i="11"/>
  <c r="O8" i="11"/>
  <c r="U8" i="11" s="1"/>
  <c r="M8" i="11"/>
  <c r="N8" i="11" s="1"/>
  <c r="J8" i="11"/>
  <c r="S7" i="11"/>
  <c r="O7" i="11"/>
  <c r="U7" i="11" s="1"/>
  <c r="M7" i="11"/>
  <c r="N7" i="11" s="1"/>
  <c r="J7" i="11"/>
  <c r="S6" i="11"/>
  <c r="O6" i="11"/>
  <c r="U6" i="11" s="1"/>
  <c r="M6" i="11"/>
  <c r="N6" i="11" s="1"/>
  <c r="J6" i="11"/>
  <c r="S5" i="11"/>
  <c r="O5" i="11"/>
  <c r="U5" i="11" s="1"/>
  <c r="M5" i="11"/>
  <c r="N5" i="11" s="1"/>
  <c r="J5" i="11"/>
  <c r="S4" i="11"/>
  <c r="O4" i="11"/>
  <c r="U4" i="11" s="1"/>
  <c r="M4" i="11"/>
  <c r="N4" i="11" s="1"/>
  <c r="J4" i="11"/>
  <c r="S3" i="11"/>
  <c r="O3" i="11"/>
  <c r="U3" i="11" s="1"/>
  <c r="M3" i="11"/>
  <c r="N3" i="11" s="1"/>
  <c r="J3" i="11"/>
  <c r="S2" i="11"/>
  <c r="T2" i="11" s="1"/>
  <c r="O2" i="11"/>
  <c r="U2" i="11" s="1"/>
  <c r="M2" i="11"/>
  <c r="N2" i="11" s="1"/>
  <c r="J2" i="11"/>
  <c r="A25" i="8"/>
  <c r="B25" i="8"/>
  <c r="C25" i="8"/>
  <c r="D25" i="8"/>
  <c r="E25" i="8"/>
  <c r="A26" i="8"/>
  <c r="B26" i="8"/>
  <c r="C26" i="8"/>
  <c r="D26" i="8"/>
  <c r="E26" i="8"/>
  <c r="A27" i="8"/>
  <c r="B27" i="8"/>
  <c r="C27" i="8"/>
  <c r="D27" i="8"/>
  <c r="E27" i="8"/>
  <c r="A28" i="8"/>
  <c r="B28" i="8"/>
  <c r="C28" i="8"/>
  <c r="D28" i="8"/>
  <c r="E28" i="8"/>
  <c r="A29" i="8"/>
  <c r="B29" i="8"/>
  <c r="C29" i="8"/>
  <c r="D29" i="8"/>
  <c r="E29" i="8"/>
  <c r="R38" i="8"/>
  <c r="O38" i="8"/>
  <c r="P38" i="8" s="1"/>
  <c r="Q38" i="8" s="1"/>
  <c r="N38" i="8"/>
  <c r="M38" i="8"/>
  <c r="R37" i="8"/>
  <c r="O37" i="8"/>
  <c r="P37" i="8" s="1"/>
  <c r="Q37" i="8" s="1"/>
  <c r="N37" i="8"/>
  <c r="M37" i="8"/>
  <c r="R36" i="8"/>
  <c r="O36" i="8"/>
  <c r="P36" i="8" s="1"/>
  <c r="Q36" i="8" s="1"/>
  <c r="N36" i="8"/>
  <c r="M36" i="8"/>
  <c r="R35" i="8"/>
  <c r="O35" i="8"/>
  <c r="P35" i="8" s="1"/>
  <c r="Q35" i="8" s="1"/>
  <c r="N35" i="8"/>
  <c r="M35" i="8"/>
  <c r="R34" i="8"/>
  <c r="O34" i="8"/>
  <c r="P34" i="8" s="1"/>
  <c r="Q34" i="8" s="1"/>
  <c r="N34" i="8"/>
  <c r="M34" i="8"/>
  <c r="R33" i="8"/>
  <c r="O33" i="8"/>
  <c r="P33" i="8" s="1"/>
  <c r="Q33" i="8" s="1"/>
  <c r="N33" i="8"/>
  <c r="M33" i="8"/>
  <c r="O32" i="8"/>
  <c r="P32" i="8" s="1"/>
  <c r="Q32" i="8" s="1"/>
  <c r="N32" i="8"/>
  <c r="L32" i="8"/>
  <c r="R32" i="8" s="1"/>
  <c r="R31" i="8"/>
  <c r="O31" i="8"/>
  <c r="P31" i="8" s="1"/>
  <c r="Q31" i="8" s="1"/>
  <c r="N31" i="8"/>
  <c r="L31" i="8"/>
  <c r="M31" i="8" s="1"/>
  <c r="O30" i="8"/>
  <c r="P30" i="8" s="1"/>
  <c r="Q30" i="8" s="1"/>
  <c r="N30" i="8"/>
  <c r="L30" i="8"/>
  <c r="R30" i="8" s="1"/>
  <c r="O29" i="8"/>
  <c r="P29" i="8" s="1"/>
  <c r="Q29" i="8" s="1"/>
  <c r="N29" i="8"/>
  <c r="L29" i="8"/>
  <c r="R29" i="8" s="1"/>
  <c r="O28" i="8"/>
  <c r="P28" i="8" s="1"/>
  <c r="Q28" i="8" s="1"/>
  <c r="N28" i="8"/>
  <c r="L28" i="8"/>
  <c r="R28" i="8" s="1"/>
  <c r="O27" i="8"/>
  <c r="P27" i="8" s="1"/>
  <c r="N27" i="8"/>
  <c r="L27" i="8"/>
  <c r="R27" i="8" s="1"/>
  <c r="O26" i="8"/>
  <c r="P26" i="8" s="1"/>
  <c r="Q26" i="8" s="1"/>
  <c r="N26" i="8"/>
  <c r="L26" i="8"/>
  <c r="R26" i="8" s="1"/>
  <c r="O25" i="8"/>
  <c r="P25" i="8" s="1"/>
  <c r="Q25" i="8" s="1"/>
  <c r="N25" i="8"/>
  <c r="L25" i="8"/>
  <c r="R25" i="8" s="1"/>
  <c r="O24" i="8"/>
  <c r="P24" i="8" s="1"/>
  <c r="Q24" i="8" s="1"/>
  <c r="N24" i="8"/>
  <c r="L24" i="8"/>
  <c r="R24" i="8" s="1"/>
  <c r="O23" i="8"/>
  <c r="P23" i="8" s="1"/>
  <c r="Q23" i="8" s="1"/>
  <c r="N23" i="8"/>
  <c r="L23" i="8"/>
  <c r="M23" i="8" s="1"/>
  <c r="O22" i="8"/>
  <c r="P22" i="8" s="1"/>
  <c r="N22" i="8"/>
  <c r="L22" i="8"/>
  <c r="R22" i="8" s="1"/>
  <c r="O21" i="8"/>
  <c r="P21" i="8" s="1"/>
  <c r="Q21" i="8" s="1"/>
  <c r="N21" i="8"/>
  <c r="L21" i="8"/>
  <c r="R21" i="8" s="1"/>
  <c r="O20" i="8"/>
  <c r="P20" i="8" s="1"/>
  <c r="Q20" i="8" s="1"/>
  <c r="N20" i="8"/>
  <c r="L20" i="8"/>
  <c r="R20" i="8" s="1"/>
  <c r="O19" i="8"/>
  <c r="P19" i="8" s="1"/>
  <c r="Q19" i="8" s="1"/>
  <c r="N19" i="8"/>
  <c r="L19" i="8"/>
  <c r="R19" i="8" s="1"/>
  <c r="O18" i="8"/>
  <c r="P18" i="8" s="1"/>
  <c r="Q18" i="8" s="1"/>
  <c r="N18" i="8"/>
  <c r="L18" i="8"/>
  <c r="R18" i="8" s="1"/>
  <c r="O17" i="8"/>
  <c r="P17" i="8" s="1"/>
  <c r="Q17" i="8" s="1"/>
  <c r="N17" i="8"/>
  <c r="L17" i="8"/>
  <c r="R17" i="8" s="1"/>
  <c r="O16" i="8"/>
  <c r="P16" i="8" s="1"/>
  <c r="Q16" i="8" s="1"/>
  <c r="N16" i="8"/>
  <c r="L16" i="8"/>
  <c r="M16" i="8" s="1"/>
  <c r="O15" i="8"/>
  <c r="P15" i="8" s="1"/>
  <c r="Q15" i="8" s="1"/>
  <c r="N15" i="8"/>
  <c r="L15" i="8"/>
  <c r="M15" i="8" s="1"/>
  <c r="O14" i="8"/>
  <c r="P14" i="8" s="1"/>
  <c r="Q14" i="8" s="1"/>
  <c r="N14" i="8"/>
  <c r="L14" i="8"/>
  <c r="R14" i="8" s="1"/>
  <c r="O13" i="8"/>
  <c r="P13" i="8" s="1"/>
  <c r="Q13" i="8" s="1"/>
  <c r="N13" i="8"/>
  <c r="L13" i="8"/>
  <c r="R13" i="8" s="1"/>
  <c r="O12" i="8"/>
  <c r="P12" i="8" s="1"/>
  <c r="Q12" i="8" s="1"/>
  <c r="N12" i="8"/>
  <c r="L12" i="8"/>
  <c r="M12" i="8" s="1"/>
  <c r="O11" i="8"/>
  <c r="P11" i="8" s="1"/>
  <c r="Q11" i="8" s="1"/>
  <c r="N11" i="8"/>
  <c r="L11" i="8"/>
  <c r="M11" i="8" s="1"/>
  <c r="O10" i="8"/>
  <c r="P10" i="8" s="1"/>
  <c r="Q10" i="8" s="1"/>
  <c r="N10" i="8"/>
  <c r="L10" i="8"/>
  <c r="R10" i="8" s="1"/>
  <c r="O9" i="8"/>
  <c r="P9" i="8" s="1"/>
  <c r="Q9" i="8" s="1"/>
  <c r="N9" i="8"/>
  <c r="L9" i="8"/>
  <c r="R9" i="8" s="1"/>
  <c r="O8" i="8"/>
  <c r="P8" i="8" s="1"/>
  <c r="Q8" i="8" s="1"/>
  <c r="N8" i="8"/>
  <c r="L8" i="8"/>
  <c r="M8" i="8" s="1"/>
  <c r="O7" i="8"/>
  <c r="P7" i="8" s="1"/>
  <c r="Q7" i="8" s="1"/>
  <c r="N7" i="8"/>
  <c r="L7" i="8"/>
  <c r="M7" i="8" s="1"/>
  <c r="O6" i="8"/>
  <c r="P6" i="8" s="1"/>
  <c r="Q6" i="8" s="1"/>
  <c r="N6" i="8"/>
  <c r="L6" i="8"/>
  <c r="R6" i="8" s="1"/>
  <c r="O5" i="8"/>
  <c r="P5" i="8" s="1"/>
  <c r="Q5" i="8" s="1"/>
  <c r="N5" i="8"/>
  <c r="L5" i="8"/>
  <c r="R5" i="8" s="1"/>
  <c r="O4" i="8"/>
  <c r="P4" i="8" s="1"/>
  <c r="Q4" i="8" s="1"/>
  <c r="N4" i="8"/>
  <c r="L4" i="8"/>
  <c r="R4" i="8" s="1"/>
  <c r="O3" i="8"/>
  <c r="P3" i="8" s="1"/>
  <c r="Q3" i="8" s="1"/>
  <c r="N3" i="8"/>
  <c r="L3" i="8"/>
  <c r="R3" i="8" s="1"/>
  <c r="M38" i="7"/>
  <c r="J38" i="7"/>
  <c r="K38" i="7" s="1"/>
  <c r="L38" i="7" s="1"/>
  <c r="G38" i="7"/>
  <c r="I38" i="7" s="1"/>
  <c r="F38" i="7"/>
  <c r="M37" i="7"/>
  <c r="J37" i="7"/>
  <c r="K37" i="7" s="1"/>
  <c r="L37" i="7" s="1"/>
  <c r="G37" i="7"/>
  <c r="H37" i="7" s="1"/>
  <c r="F37" i="7"/>
  <c r="M36" i="7"/>
  <c r="J36" i="7"/>
  <c r="K36" i="7" s="1"/>
  <c r="L36" i="7" s="1"/>
  <c r="G36" i="7"/>
  <c r="I36" i="7" s="1"/>
  <c r="F36" i="7"/>
  <c r="M35" i="7"/>
  <c r="J35" i="7"/>
  <c r="K35" i="7" s="1"/>
  <c r="L35" i="7" s="1"/>
  <c r="G35" i="7"/>
  <c r="I35" i="7" s="1"/>
  <c r="F35" i="7"/>
  <c r="M34" i="7"/>
  <c r="J34" i="7"/>
  <c r="K34" i="7" s="1"/>
  <c r="L34" i="7" s="1"/>
  <c r="G34" i="7"/>
  <c r="I34" i="7" s="1"/>
  <c r="F34" i="7"/>
  <c r="M33" i="7"/>
  <c r="J33" i="7"/>
  <c r="K33" i="7" s="1"/>
  <c r="L33" i="7" s="1"/>
  <c r="G33" i="7"/>
  <c r="H33" i="7" s="1"/>
  <c r="F33" i="7"/>
  <c r="J32" i="7"/>
  <c r="K32" i="7" s="1"/>
  <c r="L32" i="7" s="1"/>
  <c r="G32" i="7"/>
  <c r="I32" i="7" s="1"/>
  <c r="E32" i="7"/>
  <c r="M32" i="7" s="1"/>
  <c r="J31" i="7"/>
  <c r="K31" i="7" s="1"/>
  <c r="L31" i="7" s="1"/>
  <c r="G31" i="7"/>
  <c r="I31" i="7" s="1"/>
  <c r="E31" i="7"/>
  <c r="M31" i="7" s="1"/>
  <c r="J30" i="7"/>
  <c r="K30" i="7" s="1"/>
  <c r="L30" i="7" s="1"/>
  <c r="G30" i="7"/>
  <c r="I30" i="7" s="1"/>
  <c r="E30" i="7"/>
  <c r="M30" i="7" s="1"/>
  <c r="J29" i="7"/>
  <c r="K29" i="7" s="1"/>
  <c r="L29" i="7" s="1"/>
  <c r="G29" i="7"/>
  <c r="I29" i="7" s="1"/>
  <c r="E29" i="7"/>
  <c r="M29" i="7" s="1"/>
  <c r="J28" i="7"/>
  <c r="K28" i="7" s="1"/>
  <c r="L28" i="7" s="1"/>
  <c r="G28" i="7"/>
  <c r="H28" i="7" s="1"/>
  <c r="E28" i="7"/>
  <c r="M28" i="7" s="1"/>
  <c r="J27" i="7"/>
  <c r="K27" i="7" s="1"/>
  <c r="L27" i="7" s="1"/>
  <c r="G27" i="7"/>
  <c r="I27" i="7" s="1"/>
  <c r="E27" i="7"/>
  <c r="M27" i="7" s="1"/>
  <c r="J26" i="7"/>
  <c r="K26" i="7" s="1"/>
  <c r="L26" i="7" s="1"/>
  <c r="G26" i="7"/>
  <c r="H26" i="7" s="1"/>
  <c r="E26" i="7"/>
  <c r="M26" i="7" s="1"/>
  <c r="J25" i="7"/>
  <c r="K25" i="7" s="1"/>
  <c r="L25" i="7" s="1"/>
  <c r="G25" i="7"/>
  <c r="I25" i="7" s="1"/>
  <c r="E25" i="7"/>
  <c r="M25" i="7" s="1"/>
  <c r="J24" i="7"/>
  <c r="K24" i="7" s="1"/>
  <c r="L24" i="7" s="1"/>
  <c r="G24" i="7"/>
  <c r="I24" i="7" s="1"/>
  <c r="E24" i="7"/>
  <c r="M24" i="7" s="1"/>
  <c r="J23" i="7"/>
  <c r="K23" i="7" s="1"/>
  <c r="L23" i="7" s="1"/>
  <c r="G23" i="7"/>
  <c r="I23" i="7" s="1"/>
  <c r="E23" i="7"/>
  <c r="M23" i="7" s="1"/>
  <c r="J22" i="7"/>
  <c r="K22" i="7" s="1"/>
  <c r="L22" i="7" s="1"/>
  <c r="G22" i="7"/>
  <c r="I22" i="7" s="1"/>
  <c r="E22" i="7"/>
  <c r="M22" i="7" s="1"/>
  <c r="J21" i="7"/>
  <c r="K21" i="7" s="1"/>
  <c r="L21" i="7" s="1"/>
  <c r="G21" i="7"/>
  <c r="I21" i="7" s="1"/>
  <c r="E21" i="7"/>
  <c r="M21" i="7" s="1"/>
  <c r="J20" i="7"/>
  <c r="K20" i="7" s="1"/>
  <c r="L20" i="7" s="1"/>
  <c r="G20" i="7"/>
  <c r="H20" i="7" s="1"/>
  <c r="E20" i="7"/>
  <c r="M20" i="7" s="1"/>
  <c r="J19" i="7"/>
  <c r="K19" i="7" s="1"/>
  <c r="L19" i="7" s="1"/>
  <c r="G19" i="7"/>
  <c r="I19" i="7" s="1"/>
  <c r="E19" i="7"/>
  <c r="M19" i="7" s="1"/>
  <c r="J18" i="7"/>
  <c r="K18" i="7" s="1"/>
  <c r="L18" i="7" s="1"/>
  <c r="G18" i="7"/>
  <c r="I18" i="7" s="1"/>
  <c r="E18" i="7"/>
  <c r="M18" i="7" s="1"/>
  <c r="J17" i="7"/>
  <c r="K17" i="7" s="1"/>
  <c r="L17" i="7" s="1"/>
  <c r="G17" i="7"/>
  <c r="I17" i="7" s="1"/>
  <c r="E17" i="7"/>
  <c r="M17" i="7" s="1"/>
  <c r="J16" i="7"/>
  <c r="K16" i="7" s="1"/>
  <c r="L16" i="7" s="1"/>
  <c r="G16" i="7"/>
  <c r="I16" i="7" s="1"/>
  <c r="E16" i="7"/>
  <c r="M16" i="7" s="1"/>
  <c r="J15" i="7"/>
  <c r="K15" i="7" s="1"/>
  <c r="L15" i="7" s="1"/>
  <c r="G15" i="7"/>
  <c r="I15" i="7" s="1"/>
  <c r="E15" i="7"/>
  <c r="M15" i="7" s="1"/>
  <c r="J14" i="7"/>
  <c r="K14" i="7" s="1"/>
  <c r="L14" i="7" s="1"/>
  <c r="G14" i="7"/>
  <c r="I14" i="7" s="1"/>
  <c r="E14" i="7"/>
  <c r="M14" i="7" s="1"/>
  <c r="J13" i="7"/>
  <c r="K13" i="7" s="1"/>
  <c r="L13" i="7" s="1"/>
  <c r="G13" i="7"/>
  <c r="I13" i="7" s="1"/>
  <c r="E13" i="7"/>
  <c r="M13" i="7" s="1"/>
  <c r="J12" i="7"/>
  <c r="K12" i="7" s="1"/>
  <c r="L12" i="7" s="1"/>
  <c r="G12" i="7"/>
  <c r="H12" i="7" s="1"/>
  <c r="E12" i="7"/>
  <c r="M12" i="7" s="1"/>
  <c r="J11" i="7"/>
  <c r="K11" i="7" s="1"/>
  <c r="L11" i="7" s="1"/>
  <c r="G11" i="7"/>
  <c r="I11" i="7" s="1"/>
  <c r="E11" i="7"/>
  <c r="M11" i="7" s="1"/>
  <c r="J10" i="7"/>
  <c r="K10" i="7" s="1"/>
  <c r="L10" i="7" s="1"/>
  <c r="G10" i="7"/>
  <c r="I10" i="7" s="1"/>
  <c r="E10" i="7"/>
  <c r="M10" i="7" s="1"/>
  <c r="J9" i="7"/>
  <c r="K9" i="7" s="1"/>
  <c r="L9" i="7" s="1"/>
  <c r="G9" i="7"/>
  <c r="I9" i="7" s="1"/>
  <c r="E9" i="7"/>
  <c r="M9" i="7" s="1"/>
  <c r="J8" i="7"/>
  <c r="K8" i="7" s="1"/>
  <c r="L8" i="7" s="1"/>
  <c r="G8" i="7"/>
  <c r="I8" i="7" s="1"/>
  <c r="E8" i="7"/>
  <c r="M8" i="7" s="1"/>
  <c r="J7" i="7"/>
  <c r="K7" i="7" s="1"/>
  <c r="L7" i="7" s="1"/>
  <c r="G7" i="7"/>
  <c r="I7" i="7" s="1"/>
  <c r="E7" i="7"/>
  <c r="M7" i="7" s="1"/>
  <c r="J6" i="7"/>
  <c r="K6" i="7" s="1"/>
  <c r="L6" i="7" s="1"/>
  <c r="G6" i="7"/>
  <c r="I6" i="7" s="1"/>
  <c r="E6" i="7"/>
  <c r="M6" i="7" s="1"/>
  <c r="J5" i="7"/>
  <c r="K5" i="7" s="1"/>
  <c r="L5" i="7" s="1"/>
  <c r="G5" i="7"/>
  <c r="I5" i="7" s="1"/>
  <c r="E5" i="7"/>
  <c r="M5" i="7" s="1"/>
  <c r="J4" i="7"/>
  <c r="K4" i="7" s="1"/>
  <c r="L4" i="7" s="1"/>
  <c r="G4" i="7"/>
  <c r="H4" i="7" s="1"/>
  <c r="E4" i="7"/>
  <c r="M4" i="7" s="1"/>
  <c r="J3" i="7"/>
  <c r="K3" i="7" s="1"/>
  <c r="L3" i="7" s="1"/>
  <c r="G3" i="7"/>
  <c r="I3" i="7" s="1"/>
  <c r="E3" i="7"/>
  <c r="M3" i="7" s="1"/>
  <c r="M18" i="8" l="1"/>
  <c r="AE33" i="11"/>
  <c r="AE29" i="11"/>
  <c r="AE5" i="11"/>
  <c r="AE6" i="11"/>
  <c r="AE7" i="11"/>
  <c r="AE8" i="11"/>
  <c r="AE9" i="11"/>
  <c r="AE10" i="11"/>
  <c r="AE11" i="11"/>
  <c r="AE12" i="11"/>
  <c r="AE13" i="11"/>
  <c r="AE14" i="11"/>
  <c r="AE15" i="11"/>
  <c r="AE16" i="11"/>
  <c r="AE17" i="11"/>
  <c r="AE18" i="11"/>
  <c r="AE19" i="11"/>
  <c r="AE20" i="11"/>
  <c r="AE21" i="11"/>
  <c r="AE22" i="11"/>
  <c r="AE23" i="11"/>
  <c r="AE24" i="11"/>
  <c r="AE25" i="11"/>
  <c r="AE26" i="11"/>
  <c r="AE27" i="11"/>
  <c r="AE31" i="11"/>
  <c r="AE35" i="11"/>
  <c r="AE36" i="11"/>
  <c r="AE37" i="11"/>
  <c r="AE38" i="11"/>
  <c r="AE39" i="11"/>
  <c r="AE40" i="11"/>
  <c r="AE41" i="11"/>
  <c r="AE42" i="11"/>
  <c r="AE43" i="11"/>
  <c r="AE44" i="11"/>
  <c r="AE45" i="11"/>
  <c r="AE46" i="11"/>
  <c r="AE47" i="11"/>
  <c r="AE48" i="11"/>
  <c r="AE49" i="11"/>
  <c r="AE50" i="11"/>
  <c r="AE51" i="11"/>
  <c r="AE52" i="11"/>
  <c r="AE53" i="11"/>
  <c r="AE54" i="11"/>
  <c r="AE55" i="11"/>
  <c r="AE56" i="11"/>
  <c r="AE57" i="11"/>
  <c r="AE58" i="11"/>
  <c r="AE30" i="11"/>
  <c r="AE34" i="11"/>
  <c r="AE28" i="11"/>
  <c r="AE32" i="11"/>
  <c r="AF5" i="11"/>
  <c r="AG5" i="11"/>
  <c r="Q49" i="11"/>
  <c r="F19" i="7"/>
  <c r="H36" i="7"/>
  <c r="M3" i="8"/>
  <c r="M20" i="8"/>
  <c r="R23" i="8"/>
  <c r="Q51" i="11"/>
  <c r="E33" i="11"/>
  <c r="H14" i="7"/>
  <c r="R11" i="8"/>
  <c r="R15" i="8"/>
  <c r="M26" i="8"/>
  <c r="M28" i="8"/>
  <c r="Q25" i="11"/>
  <c r="E31" i="11"/>
  <c r="M10" i="8"/>
  <c r="R8" i="8"/>
  <c r="E27" i="11"/>
  <c r="W3" i="8"/>
  <c r="X3" i="8" s="1"/>
  <c r="AD22" i="8"/>
  <c r="AE22" i="8" s="1"/>
  <c r="Q22" i="8"/>
  <c r="AF22" i="8" s="1"/>
  <c r="AG22" i="8" s="1"/>
  <c r="M22" i="8"/>
  <c r="M4" i="8"/>
  <c r="M14" i="8"/>
  <c r="Q31" i="11"/>
  <c r="E29" i="11"/>
  <c r="M19" i="8"/>
  <c r="Q29" i="11"/>
  <c r="R7" i="8"/>
  <c r="R12" i="8"/>
  <c r="M24" i="8"/>
  <c r="M32" i="8"/>
  <c r="Q27" i="11"/>
  <c r="M30" i="8"/>
  <c r="H35" i="7"/>
  <c r="M27" i="8"/>
  <c r="AA12" i="8"/>
  <c r="AB12" i="8" s="1"/>
  <c r="AC12" i="8" s="1"/>
  <c r="Q55" i="11"/>
  <c r="H30" i="7"/>
  <c r="H18" i="7"/>
  <c r="F23" i="7"/>
  <c r="M6" i="8"/>
  <c r="R16" i="8"/>
  <c r="Q53" i="11"/>
  <c r="H6" i="7"/>
  <c r="I33" i="7"/>
  <c r="AF17" i="8"/>
  <c r="AG17" i="8" s="1"/>
  <c r="AF18" i="8"/>
  <c r="AG18" i="8" s="1"/>
  <c r="AA8" i="8"/>
  <c r="AB8" i="8" s="1"/>
  <c r="AC8" i="8" s="1"/>
  <c r="H10" i="7"/>
  <c r="Q47" i="11"/>
  <c r="Q43" i="11"/>
  <c r="Q39" i="11"/>
  <c r="Q35" i="11"/>
  <c r="Q23" i="11"/>
  <c r="Q19" i="11"/>
  <c r="Q15" i="11"/>
  <c r="Q11" i="11"/>
  <c r="Q7" i="11"/>
  <c r="Q3" i="11"/>
  <c r="Q54" i="11"/>
  <c r="Q50" i="11"/>
  <c r="Q46" i="11"/>
  <c r="Q42" i="11"/>
  <c r="Q38" i="11"/>
  <c r="Q34" i="11"/>
  <c r="Q30" i="11"/>
  <c r="Q26" i="11"/>
  <c r="Q22" i="11"/>
  <c r="Q18" i="11"/>
  <c r="Q14" i="11"/>
  <c r="Q10" i="11"/>
  <c r="Q6" i="11"/>
  <c r="D32" i="11"/>
  <c r="D28" i="11"/>
  <c r="Q9" i="11"/>
  <c r="Q45" i="11"/>
  <c r="Q41" i="11"/>
  <c r="Q37" i="11"/>
  <c r="Q33" i="11"/>
  <c r="Q21" i="11"/>
  <c r="Q17" i="11"/>
  <c r="Q13" i="11"/>
  <c r="Q5" i="11"/>
  <c r="Q2" i="11"/>
  <c r="Q52" i="11"/>
  <c r="Q48" i="11"/>
  <c r="Q44" i="11"/>
  <c r="Q40" i="11"/>
  <c r="Q36" i="11"/>
  <c r="Q32" i="11"/>
  <c r="Q28" i="11"/>
  <c r="Q24" i="11"/>
  <c r="Q20" i="11"/>
  <c r="Q16" i="11"/>
  <c r="Q12" i="11"/>
  <c r="Q8" i="11"/>
  <c r="Q4" i="11"/>
  <c r="D26" i="11"/>
  <c r="D30" i="11"/>
  <c r="AB5" i="11"/>
  <c r="AD5" i="11" s="1"/>
  <c r="AA7" i="8"/>
  <c r="AB7" i="8" s="1"/>
  <c r="AC7" i="8" s="1"/>
  <c r="AF23" i="8"/>
  <c r="AG23" i="8" s="1"/>
  <c r="AA22" i="8"/>
  <c r="AB22" i="8" s="1"/>
  <c r="AC22" i="8" s="1"/>
  <c r="AF16" i="8"/>
  <c r="AG16" i="8" s="1"/>
  <c r="AF20" i="8"/>
  <c r="AG20" i="8" s="1"/>
  <c r="AF24" i="8"/>
  <c r="AG24" i="8" s="1"/>
  <c r="AD30" i="8"/>
  <c r="AE30" i="8" s="1"/>
  <c r="Y12" i="8"/>
  <c r="Z12" i="8" s="1"/>
  <c r="X6" i="11"/>
  <c r="Y6" i="11" s="1"/>
  <c r="X7" i="11"/>
  <c r="Y7" i="11" s="1"/>
  <c r="X57" i="11"/>
  <c r="Y57" i="11" s="1"/>
  <c r="X53" i="11"/>
  <c r="Y53" i="11" s="1"/>
  <c r="X49" i="11"/>
  <c r="Y49" i="11" s="1"/>
  <c r="X45" i="11"/>
  <c r="Y45" i="11" s="1"/>
  <c r="X41" i="11"/>
  <c r="Y41" i="11" s="1"/>
  <c r="X37" i="11"/>
  <c r="Y37" i="11" s="1"/>
  <c r="X33" i="11"/>
  <c r="Y33" i="11" s="1"/>
  <c r="X29" i="11"/>
  <c r="Y29" i="11" s="1"/>
  <c r="X25" i="11"/>
  <c r="Y25" i="11" s="1"/>
  <c r="X21" i="11"/>
  <c r="Y21" i="11" s="1"/>
  <c r="X17" i="11"/>
  <c r="Y17" i="11" s="1"/>
  <c r="X13" i="11"/>
  <c r="Y13" i="11" s="1"/>
  <c r="X9" i="11"/>
  <c r="Y9" i="11" s="1"/>
  <c r="X56" i="11"/>
  <c r="Y56" i="11" s="1"/>
  <c r="X52" i="11"/>
  <c r="Y52" i="11" s="1"/>
  <c r="X48" i="11"/>
  <c r="Y48" i="11" s="1"/>
  <c r="X44" i="11"/>
  <c r="Y44" i="11" s="1"/>
  <c r="X40" i="11"/>
  <c r="Y40" i="11" s="1"/>
  <c r="X36" i="11"/>
  <c r="Y36" i="11" s="1"/>
  <c r="X32" i="11"/>
  <c r="Y32" i="11" s="1"/>
  <c r="X28" i="11"/>
  <c r="Y28" i="11" s="1"/>
  <c r="X24" i="11"/>
  <c r="Y24" i="11" s="1"/>
  <c r="X20" i="11"/>
  <c r="Y20" i="11" s="1"/>
  <c r="X16" i="11"/>
  <c r="Y16" i="11" s="1"/>
  <c r="X12" i="11"/>
  <c r="Y12" i="11" s="1"/>
  <c r="X8" i="11"/>
  <c r="Y8" i="11" s="1"/>
  <c r="X5" i="11"/>
  <c r="Y5" i="11" s="1"/>
  <c r="X55" i="11"/>
  <c r="Y55" i="11" s="1"/>
  <c r="X51" i="11"/>
  <c r="Y51" i="11" s="1"/>
  <c r="X47" i="11"/>
  <c r="Y47" i="11" s="1"/>
  <c r="X43" i="11"/>
  <c r="Y43" i="11" s="1"/>
  <c r="X39" i="11"/>
  <c r="Y39" i="11" s="1"/>
  <c r="X35" i="11"/>
  <c r="Y35" i="11" s="1"/>
  <c r="X31" i="11"/>
  <c r="Y31" i="11" s="1"/>
  <c r="X27" i="11"/>
  <c r="Y27" i="11" s="1"/>
  <c r="X23" i="11"/>
  <c r="Y23" i="11" s="1"/>
  <c r="X19" i="11"/>
  <c r="Y19" i="11" s="1"/>
  <c r="X15" i="11"/>
  <c r="Y15" i="11" s="1"/>
  <c r="X11" i="11"/>
  <c r="Y11" i="11" s="1"/>
  <c r="X58" i="11"/>
  <c r="Y58" i="11" s="1"/>
  <c r="X54" i="11"/>
  <c r="Y54" i="11" s="1"/>
  <c r="X50" i="11"/>
  <c r="Y50" i="11" s="1"/>
  <c r="X46" i="11"/>
  <c r="Y46" i="11" s="1"/>
  <c r="X42" i="11"/>
  <c r="Y42" i="11" s="1"/>
  <c r="X38" i="11"/>
  <c r="Y38" i="11" s="1"/>
  <c r="X34" i="11"/>
  <c r="Y34" i="11" s="1"/>
  <c r="X30" i="11"/>
  <c r="Y30" i="11" s="1"/>
  <c r="X26" i="11"/>
  <c r="Y26" i="11" s="1"/>
  <c r="X22" i="11"/>
  <c r="Y22" i="11" s="1"/>
  <c r="X18" i="11"/>
  <c r="Y18" i="11" s="1"/>
  <c r="X14" i="11"/>
  <c r="Y14" i="11" s="1"/>
  <c r="X10" i="11"/>
  <c r="Y10" i="11" s="1"/>
  <c r="AK6" i="11"/>
  <c r="AH8" i="11"/>
  <c r="AH5" i="11"/>
  <c r="AH55" i="11"/>
  <c r="AH51" i="11"/>
  <c r="AH47" i="11"/>
  <c r="AH43" i="11"/>
  <c r="AH39" i="11"/>
  <c r="AH35" i="11"/>
  <c r="AH31" i="11"/>
  <c r="AH27" i="11"/>
  <c r="AH23" i="11"/>
  <c r="AH19" i="11"/>
  <c r="AH15" i="11"/>
  <c r="AH11" i="11"/>
  <c r="AH7" i="11"/>
  <c r="AK57" i="11"/>
  <c r="AK53" i="11"/>
  <c r="AK49" i="11"/>
  <c r="AK45" i="11"/>
  <c r="AK41" i="11"/>
  <c r="AK37" i="11"/>
  <c r="AK33" i="11"/>
  <c r="AK29" i="11"/>
  <c r="AK25" i="11"/>
  <c r="AK21" i="11"/>
  <c r="AK17" i="11"/>
  <c r="AK13" i="11"/>
  <c r="AK9" i="11"/>
  <c r="AH58" i="11"/>
  <c r="AH54" i="11"/>
  <c r="AH50" i="11"/>
  <c r="AH46" i="11"/>
  <c r="AH42" i="11"/>
  <c r="AH38" i="11"/>
  <c r="AH34" i="11"/>
  <c r="AH30" i="11"/>
  <c r="AH26" i="11"/>
  <c r="AH22" i="11"/>
  <c r="AH18" i="11"/>
  <c r="AH14" i="11"/>
  <c r="AH10" i="11"/>
  <c r="AH6" i="11"/>
  <c r="AK56" i="11"/>
  <c r="AK52" i="11"/>
  <c r="AK48" i="11"/>
  <c r="AK44" i="11"/>
  <c r="AK40" i="11"/>
  <c r="AK36" i="11"/>
  <c r="AK32" i="11"/>
  <c r="AK28" i="11"/>
  <c r="AK24" i="11"/>
  <c r="AK20" i="11"/>
  <c r="AK16" i="11"/>
  <c r="AK12" i="11"/>
  <c r="AK8" i="11"/>
  <c r="AH57" i="11"/>
  <c r="AH53" i="11"/>
  <c r="AH49" i="11"/>
  <c r="AH45" i="11"/>
  <c r="AH41" i="11"/>
  <c r="AH37" i="11"/>
  <c r="AH33" i="11"/>
  <c r="AH29" i="11"/>
  <c r="AH25" i="11"/>
  <c r="AH21" i="11"/>
  <c r="AH17" i="11"/>
  <c r="AH13" i="11"/>
  <c r="AH9" i="11"/>
  <c r="AK5" i="11"/>
  <c r="AK55" i="11"/>
  <c r="AK51" i="11"/>
  <c r="AK47" i="11"/>
  <c r="AK43" i="11"/>
  <c r="AK39" i="11"/>
  <c r="AK35" i="11"/>
  <c r="AK31" i="11"/>
  <c r="AK27" i="11"/>
  <c r="AK23" i="11"/>
  <c r="AK19" i="11"/>
  <c r="AK15" i="11"/>
  <c r="AK11" i="11"/>
  <c r="AK7" i="11"/>
  <c r="AH56" i="11"/>
  <c r="AH52" i="11"/>
  <c r="AH48" i="11"/>
  <c r="AH44" i="11"/>
  <c r="AH40" i="11"/>
  <c r="AH36" i="11"/>
  <c r="AH32" i="11"/>
  <c r="AH28" i="11"/>
  <c r="AH24" i="11"/>
  <c r="AH20" i="11"/>
  <c r="AH16" i="11"/>
  <c r="AH12" i="11"/>
  <c r="AK58" i="11"/>
  <c r="AK54" i="11"/>
  <c r="AK50" i="11"/>
  <c r="AK46" i="11"/>
  <c r="AK42" i="11"/>
  <c r="AK38" i="11"/>
  <c r="AK34" i="11"/>
  <c r="AK30" i="11"/>
  <c r="AK26" i="11"/>
  <c r="AK22" i="11"/>
  <c r="AK18" i="11"/>
  <c r="AK14" i="11"/>
  <c r="AK10" i="11"/>
  <c r="AB53" i="11"/>
  <c r="AB37" i="11"/>
  <c r="AB13" i="11"/>
  <c r="AB32" i="11"/>
  <c r="AB47" i="11"/>
  <c r="T49" i="11"/>
  <c r="AB50" i="11"/>
  <c r="T8" i="11"/>
  <c r="T33" i="11"/>
  <c r="T42" i="11"/>
  <c r="T6" i="11"/>
  <c r="T4" i="11"/>
  <c r="T12" i="11"/>
  <c r="T36" i="11"/>
  <c r="T39" i="11"/>
  <c r="T41" i="11"/>
  <c r="T52" i="11"/>
  <c r="T14" i="11"/>
  <c r="T35" i="11"/>
  <c r="T38" i="11"/>
  <c r="T43" i="11"/>
  <c r="T46" i="11"/>
  <c r="T51" i="11"/>
  <c r="T18" i="11"/>
  <c r="T20" i="11"/>
  <c r="T32" i="11"/>
  <c r="T37" i="11"/>
  <c r="T40" i="11"/>
  <c r="T45" i="11"/>
  <c r="T48" i="11"/>
  <c r="T53" i="11"/>
  <c r="T54" i="11"/>
  <c r="T55" i="11"/>
  <c r="T22" i="11"/>
  <c r="T24" i="11"/>
  <c r="T26" i="11"/>
  <c r="T5" i="11"/>
  <c r="T9" i="11"/>
  <c r="T13" i="11"/>
  <c r="T19" i="11"/>
  <c r="T23" i="11"/>
  <c r="T3" i="11"/>
  <c r="T7" i="11"/>
  <c r="T11" i="11"/>
  <c r="T15" i="11"/>
  <c r="T16" i="11"/>
  <c r="T17" i="11"/>
  <c r="T21" i="11"/>
  <c r="T28" i="11"/>
  <c r="T30" i="11"/>
  <c r="T25" i="11"/>
  <c r="T27" i="11"/>
  <c r="T31" i="11"/>
  <c r="W28" i="8"/>
  <c r="X28" i="8" s="1"/>
  <c r="W9" i="8"/>
  <c r="X9" i="8" s="1"/>
  <c r="W32" i="8"/>
  <c r="X32" i="8" s="1"/>
  <c r="Y5" i="8"/>
  <c r="Z5" i="8" s="1"/>
  <c r="Y13" i="8"/>
  <c r="Z13" i="8" s="1"/>
  <c r="W22" i="8"/>
  <c r="X22" i="8" s="1"/>
  <c r="W25" i="8"/>
  <c r="X25" i="8" s="1"/>
  <c r="W7" i="8"/>
  <c r="X7" i="8" s="1"/>
  <c r="W11" i="8"/>
  <c r="X11" i="8" s="1"/>
  <c r="W26" i="8"/>
  <c r="X26" i="8" s="1"/>
  <c r="W36" i="8"/>
  <c r="X36" i="8" s="1"/>
  <c r="W4" i="8"/>
  <c r="X4" i="8" s="1"/>
  <c r="W8" i="8"/>
  <c r="X8" i="8" s="1"/>
  <c r="Q27" i="8"/>
  <c r="AF27" i="8" s="1"/>
  <c r="AG27" i="8" s="1"/>
  <c r="AD27" i="8"/>
  <c r="AE27" i="8" s="1"/>
  <c r="M5" i="8"/>
  <c r="M9" i="8"/>
  <c r="M13" i="8"/>
  <c r="M17" i="8"/>
  <c r="M21" i="8"/>
  <c r="M25" i="8"/>
  <c r="M29" i="8"/>
  <c r="Y3" i="8"/>
  <c r="Z3" i="8" s="1"/>
  <c r="AA5" i="8"/>
  <c r="AB5" i="8" s="1"/>
  <c r="AC5" i="8" s="1"/>
  <c r="AA6" i="8"/>
  <c r="AB6" i="8" s="1"/>
  <c r="AC6" i="8" s="1"/>
  <c r="Y10" i="8"/>
  <c r="Z10" i="8" s="1"/>
  <c r="AA13" i="8"/>
  <c r="AB13" i="8" s="1"/>
  <c r="AC13" i="8" s="1"/>
  <c r="AA14" i="8"/>
  <c r="AB14" i="8" s="1"/>
  <c r="AC14" i="8" s="1"/>
  <c r="AA16" i="8"/>
  <c r="AB16" i="8" s="1"/>
  <c r="AC16" i="8" s="1"/>
  <c r="W16" i="8"/>
  <c r="X16" i="8" s="1"/>
  <c r="AD16" i="8"/>
  <c r="AE16" i="8" s="1"/>
  <c r="AA26" i="8"/>
  <c r="AB26" i="8" s="1"/>
  <c r="AC26" i="8" s="1"/>
  <c r="AD26" i="8"/>
  <c r="AE26" i="8" s="1"/>
  <c r="AD28" i="8"/>
  <c r="AE28" i="8" s="1"/>
  <c r="AA35" i="8"/>
  <c r="AB35" i="8" s="1"/>
  <c r="AC35" i="8" s="1"/>
  <c r="W6" i="8"/>
  <c r="X6" i="8" s="1"/>
  <c r="Y7" i="8"/>
  <c r="Z7" i="8" s="1"/>
  <c r="AA9" i="8"/>
  <c r="AB9" i="8" s="1"/>
  <c r="AC9" i="8" s="1"/>
  <c r="AA10" i="8"/>
  <c r="AB10" i="8" s="1"/>
  <c r="AC10" i="8" s="1"/>
  <c r="Y11" i="8"/>
  <c r="Z11" i="8" s="1"/>
  <c r="AA20" i="8"/>
  <c r="AB20" i="8" s="1"/>
  <c r="AC20" i="8" s="1"/>
  <c r="W20" i="8"/>
  <c r="X20" i="8" s="1"/>
  <c r="AD20" i="8"/>
  <c r="AE20" i="8" s="1"/>
  <c r="AA23" i="8"/>
  <c r="AB23" i="8" s="1"/>
  <c r="AC23" i="8" s="1"/>
  <c r="W27" i="8"/>
  <c r="X27" i="8" s="1"/>
  <c r="AA33" i="8"/>
  <c r="AB33" i="8" s="1"/>
  <c r="AC33" i="8" s="1"/>
  <c r="AD34" i="8"/>
  <c r="AE34" i="8" s="1"/>
  <c r="AA37" i="8"/>
  <c r="AB37" i="8" s="1"/>
  <c r="AC37" i="8" s="1"/>
  <c r="AD38" i="8"/>
  <c r="AE38" i="8" s="1"/>
  <c r="AA3" i="8"/>
  <c r="AB3" i="8" s="1"/>
  <c r="AC3" i="8" s="1"/>
  <c r="AA4" i="8"/>
  <c r="AB4" i="8" s="1"/>
  <c r="AC4" i="8" s="1"/>
  <c r="W5" i="8"/>
  <c r="X5" i="8" s="1"/>
  <c r="Y9" i="8"/>
  <c r="Z9" i="8" s="1"/>
  <c r="AA11" i="8"/>
  <c r="AB11" i="8" s="1"/>
  <c r="AC11" i="8" s="1"/>
  <c r="AA18" i="8"/>
  <c r="AB18" i="8" s="1"/>
  <c r="AC18" i="8" s="1"/>
  <c r="W18" i="8"/>
  <c r="X18" i="8" s="1"/>
  <c r="AD18" i="8"/>
  <c r="AE18" i="8" s="1"/>
  <c r="AF21" i="8"/>
  <c r="AG21" i="8" s="1"/>
  <c r="AA31" i="8"/>
  <c r="AB31" i="8" s="1"/>
  <c r="AC31" i="8" s="1"/>
  <c r="AD3" i="8"/>
  <c r="AE3" i="8" s="1"/>
  <c r="AF4" i="8"/>
  <c r="AG4" i="8" s="1"/>
  <c r="AD5" i="8"/>
  <c r="AE5" i="8" s="1"/>
  <c r="AF6" i="8"/>
  <c r="AG6" i="8" s="1"/>
  <c r="AD7" i="8"/>
  <c r="AE7" i="8" s="1"/>
  <c r="AF8" i="8"/>
  <c r="AG8" i="8" s="1"/>
  <c r="AD9" i="8"/>
  <c r="AE9" i="8" s="1"/>
  <c r="AF13" i="8"/>
  <c r="AG13" i="8" s="1"/>
  <c r="AD13" i="8"/>
  <c r="AE13" i="8" s="1"/>
  <c r="Y14" i="8"/>
  <c r="Z14" i="8" s="1"/>
  <c r="Y4" i="8"/>
  <c r="Z4" i="8" s="1"/>
  <c r="Y6" i="8"/>
  <c r="Z6" i="8" s="1"/>
  <c r="Y8" i="8"/>
  <c r="Z8" i="8" s="1"/>
  <c r="AD10" i="8"/>
  <c r="AE10" i="8" s="1"/>
  <c r="AF10" i="8"/>
  <c r="AG10" i="8" s="1"/>
  <c r="W12" i="8"/>
  <c r="X12" i="8" s="1"/>
  <c r="W15" i="8"/>
  <c r="X15" i="8" s="1"/>
  <c r="AD15" i="8"/>
  <c r="AE15" i="8" s="1"/>
  <c r="Y15" i="8"/>
  <c r="Z15" i="8" s="1"/>
  <c r="W19" i="8"/>
  <c r="X19" i="8" s="1"/>
  <c r="AD19" i="8"/>
  <c r="AE19" i="8" s="1"/>
  <c r="Y19" i="8"/>
  <c r="Z19" i="8" s="1"/>
  <c r="AF3" i="8"/>
  <c r="AG3" i="8" s="1"/>
  <c r="AD4" i="8"/>
  <c r="AE4" i="8" s="1"/>
  <c r="AF5" i="8"/>
  <c r="AG5" i="8" s="1"/>
  <c r="AD6" i="8"/>
  <c r="AE6" i="8" s="1"/>
  <c r="AF7" i="8"/>
  <c r="AG7" i="8" s="1"/>
  <c r="AD8" i="8"/>
  <c r="AE8" i="8" s="1"/>
  <c r="AF9" i="8"/>
  <c r="AG9" i="8" s="1"/>
  <c r="AF11" i="8"/>
  <c r="AG11" i="8" s="1"/>
  <c r="AD11" i="8"/>
  <c r="AE11" i="8" s="1"/>
  <c r="W13" i="8"/>
  <c r="X13" i="8" s="1"/>
  <c r="AD14" i="8"/>
  <c r="AE14" i="8" s="1"/>
  <c r="AF15" i="8"/>
  <c r="AG15" i="8" s="1"/>
  <c r="AF19" i="8"/>
  <c r="AG19" i="8" s="1"/>
  <c r="W24" i="8"/>
  <c r="X24" i="8" s="1"/>
  <c r="AD24" i="8"/>
  <c r="AE24" i="8" s="1"/>
  <c r="Y24" i="8"/>
  <c r="Z24" i="8" s="1"/>
  <c r="Y32" i="8"/>
  <c r="Z32" i="8" s="1"/>
  <c r="Y36" i="8"/>
  <c r="Z36" i="8" s="1"/>
  <c r="AF25" i="8"/>
  <c r="AG25" i="8" s="1"/>
  <c r="AD25" i="8"/>
  <c r="AE25" i="8" s="1"/>
  <c r="Y25" i="8"/>
  <c r="Z25" i="8" s="1"/>
  <c r="Y26" i="8"/>
  <c r="Z26" i="8" s="1"/>
  <c r="W10" i="8"/>
  <c r="X10" i="8" s="1"/>
  <c r="AD12" i="8"/>
  <c r="AE12" i="8" s="1"/>
  <c r="AF12" i="8"/>
  <c r="AG12" i="8" s="1"/>
  <c r="W14" i="8"/>
  <c r="X14" i="8" s="1"/>
  <c r="AF14" i="8"/>
  <c r="AG14" i="8" s="1"/>
  <c r="W17" i="8"/>
  <c r="X17" i="8" s="1"/>
  <c r="AD17" i="8"/>
  <c r="AE17" i="8" s="1"/>
  <c r="Y17" i="8"/>
  <c r="Z17" i="8" s="1"/>
  <c r="W21" i="8"/>
  <c r="X21" i="8" s="1"/>
  <c r="AD21" i="8"/>
  <c r="AE21" i="8" s="1"/>
  <c r="Y21" i="8"/>
  <c r="Z21" i="8" s="1"/>
  <c r="AA15" i="8"/>
  <c r="AB15" i="8" s="1"/>
  <c r="AC15" i="8" s="1"/>
  <c r="Y16" i="8"/>
  <c r="Z16" i="8" s="1"/>
  <c r="AA19" i="8"/>
  <c r="AB19" i="8" s="1"/>
  <c r="AC19" i="8" s="1"/>
  <c r="Y20" i="8"/>
  <c r="Z20" i="8" s="1"/>
  <c r="W23" i="8"/>
  <c r="X23" i="8" s="1"/>
  <c r="AA25" i="8"/>
  <c r="AB25" i="8" s="1"/>
  <c r="AC25" i="8" s="1"/>
  <c r="AF26" i="8"/>
  <c r="AG26" i="8" s="1"/>
  <c r="Y27" i="8"/>
  <c r="Z27" i="8" s="1"/>
  <c r="Y30" i="8"/>
  <c r="Z30" i="8" s="1"/>
  <c r="AD31" i="8"/>
  <c r="AE31" i="8" s="1"/>
  <c r="Y31" i="8"/>
  <c r="Z31" i="8" s="1"/>
  <c r="AF32" i="8"/>
  <c r="AG32" i="8" s="1"/>
  <c r="AF33" i="8"/>
  <c r="AG33" i="8" s="1"/>
  <c r="AA34" i="8"/>
  <c r="AB34" i="8" s="1"/>
  <c r="AC34" i="8" s="1"/>
  <c r="W35" i="8"/>
  <c r="X35" i="8" s="1"/>
  <c r="Y38" i="8"/>
  <c r="Z38" i="8" s="1"/>
  <c r="Y28" i="8"/>
  <c r="Z28" i="8" s="1"/>
  <c r="AD29" i="8"/>
  <c r="AE29" i="8" s="1"/>
  <c r="Y29" i="8"/>
  <c r="Z29" i="8" s="1"/>
  <c r="AF30" i="8"/>
  <c r="AG30" i="8" s="1"/>
  <c r="AF31" i="8"/>
  <c r="AG31" i="8" s="1"/>
  <c r="AA32" i="8"/>
  <c r="AB32" i="8" s="1"/>
  <c r="AC32" i="8" s="1"/>
  <c r="W33" i="8"/>
  <c r="X33" i="8" s="1"/>
  <c r="W34" i="8"/>
  <c r="X34" i="8" s="1"/>
  <c r="AD36" i="8"/>
  <c r="AE36" i="8" s="1"/>
  <c r="AD37" i="8"/>
  <c r="AE37" i="8" s="1"/>
  <c r="Y37" i="8"/>
  <c r="Z37" i="8" s="1"/>
  <c r="AF38" i="8"/>
  <c r="AG38" i="8" s="1"/>
  <c r="AA17" i="8"/>
  <c r="AB17" i="8" s="1"/>
  <c r="AC17" i="8" s="1"/>
  <c r="Y18" i="8"/>
  <c r="Z18" i="8" s="1"/>
  <c r="AA21" i="8"/>
  <c r="AB21" i="8" s="1"/>
  <c r="AC21" i="8" s="1"/>
  <c r="Y22" i="8"/>
  <c r="Z22" i="8" s="1"/>
  <c r="AD23" i="8"/>
  <c r="AE23" i="8" s="1"/>
  <c r="Y23" i="8"/>
  <c r="Z23" i="8" s="1"/>
  <c r="AA24" i="8"/>
  <c r="AB24" i="8" s="1"/>
  <c r="AC24" i="8" s="1"/>
  <c r="AA27" i="8"/>
  <c r="AB27" i="8" s="1"/>
  <c r="AC27" i="8" s="1"/>
  <c r="AA28" i="8"/>
  <c r="AB28" i="8" s="1"/>
  <c r="AC28" i="8" s="1"/>
  <c r="AF28" i="8"/>
  <c r="AG28" i="8" s="1"/>
  <c r="AA29" i="8"/>
  <c r="AB29" i="8" s="1"/>
  <c r="AC29" i="8" s="1"/>
  <c r="AF29" i="8"/>
  <c r="AG29" i="8" s="1"/>
  <c r="AA30" i="8"/>
  <c r="AB30" i="8" s="1"/>
  <c r="AC30" i="8" s="1"/>
  <c r="W31" i="8"/>
  <c r="X31" i="8" s="1"/>
  <c r="Y34" i="8"/>
  <c r="Z34" i="8" s="1"/>
  <c r="AD35" i="8"/>
  <c r="AE35" i="8" s="1"/>
  <c r="Y35" i="8"/>
  <c r="Z35" i="8" s="1"/>
  <c r="AF36" i="8"/>
  <c r="AG36" i="8" s="1"/>
  <c r="AF37" i="8"/>
  <c r="AG37" i="8" s="1"/>
  <c r="AA38" i="8"/>
  <c r="AB38" i="8" s="1"/>
  <c r="AC38" i="8" s="1"/>
  <c r="W29" i="8"/>
  <c r="X29" i="8" s="1"/>
  <c r="W30" i="8"/>
  <c r="X30" i="8" s="1"/>
  <c r="AD32" i="8"/>
  <c r="AE32" i="8" s="1"/>
  <c r="AD33" i="8"/>
  <c r="AE33" i="8" s="1"/>
  <c r="Y33" i="8"/>
  <c r="Z33" i="8" s="1"/>
  <c r="AF34" i="8"/>
  <c r="AG34" i="8" s="1"/>
  <c r="AF35" i="8"/>
  <c r="AG35" i="8" s="1"/>
  <c r="AA36" i="8"/>
  <c r="AB36" i="8" s="1"/>
  <c r="AC36" i="8" s="1"/>
  <c r="W37" i="8"/>
  <c r="X37" i="8" s="1"/>
  <c r="W38" i="8"/>
  <c r="X38" i="8" s="1"/>
  <c r="I26" i="7"/>
  <c r="I37" i="7"/>
  <c r="F3" i="7"/>
  <c r="F11" i="7"/>
  <c r="H22" i="7"/>
  <c r="F31" i="7"/>
  <c r="H38" i="7"/>
  <c r="F7" i="7"/>
  <c r="F15" i="7"/>
  <c r="F27" i="7"/>
  <c r="H34" i="7"/>
  <c r="I4" i="7"/>
  <c r="I12" i="7"/>
  <c r="I20" i="7"/>
  <c r="I28" i="7"/>
  <c r="H8" i="7"/>
  <c r="F9" i="7"/>
  <c r="H16" i="7"/>
  <c r="F17" i="7"/>
  <c r="H24" i="7"/>
  <c r="F25" i="7"/>
  <c r="H32" i="7"/>
  <c r="F5" i="7"/>
  <c r="F13" i="7"/>
  <c r="F21" i="7"/>
  <c r="F29" i="7"/>
  <c r="H3" i="7"/>
  <c r="F4" i="7"/>
  <c r="H5" i="7"/>
  <c r="F6" i="7"/>
  <c r="H7" i="7"/>
  <c r="F8" i="7"/>
  <c r="H9" i="7"/>
  <c r="F10" i="7"/>
  <c r="H11" i="7"/>
  <c r="F12" i="7"/>
  <c r="H13" i="7"/>
  <c r="F14" i="7"/>
  <c r="H15" i="7"/>
  <c r="F16" i="7"/>
  <c r="H17" i="7"/>
  <c r="F18" i="7"/>
  <c r="H19" i="7"/>
  <c r="F20" i="7"/>
  <c r="H21" i="7"/>
  <c r="F22" i="7"/>
  <c r="H23" i="7"/>
  <c r="F24" i="7"/>
  <c r="H25" i="7"/>
  <c r="F26" i="7"/>
  <c r="H27" i="7"/>
  <c r="F28" i="7"/>
  <c r="H29" i="7"/>
  <c r="F30" i="7"/>
  <c r="H31" i="7"/>
  <c r="F32" i="7"/>
  <c r="AC5" i="11" l="1"/>
  <c r="AJ5" i="8"/>
  <c r="AJ4" i="8"/>
  <c r="AJ2" i="8"/>
  <c r="AM14" i="11"/>
  <c r="AL14" i="11"/>
  <c r="AM30" i="11"/>
  <c r="AL30" i="11"/>
  <c r="AM46" i="11"/>
  <c r="AL46" i="11"/>
  <c r="AJ12" i="11"/>
  <c r="AI12" i="11"/>
  <c r="AJ28" i="11"/>
  <c r="AI28" i="11"/>
  <c r="AJ44" i="11"/>
  <c r="AI44" i="11"/>
  <c r="AL7" i="11"/>
  <c r="AM7" i="11"/>
  <c r="AL23" i="11"/>
  <c r="AM23" i="11"/>
  <c r="AL39" i="11"/>
  <c r="AM39" i="11"/>
  <c r="AL55" i="11"/>
  <c r="AM55" i="11"/>
  <c r="AI17" i="11"/>
  <c r="AJ17" i="11"/>
  <c r="AI33" i="11"/>
  <c r="AJ33" i="11"/>
  <c r="AI49" i="11"/>
  <c r="AJ49" i="11"/>
  <c r="AM8" i="11"/>
  <c r="AL8" i="11"/>
  <c r="AM24" i="11"/>
  <c r="AL24" i="11"/>
  <c r="AM40" i="11"/>
  <c r="AL40" i="11"/>
  <c r="AM56" i="11"/>
  <c r="AL56" i="11"/>
  <c r="AJ18" i="11"/>
  <c r="AI18" i="11"/>
  <c r="AJ34" i="11"/>
  <c r="AI34" i="11"/>
  <c r="AJ50" i="11"/>
  <c r="AI50" i="11"/>
  <c r="AL13" i="11"/>
  <c r="AM13" i="11"/>
  <c r="AL29" i="11"/>
  <c r="AM29" i="11"/>
  <c r="AL45" i="11"/>
  <c r="AM45" i="11"/>
  <c r="AI7" i="11"/>
  <c r="AJ7" i="11"/>
  <c r="AI23" i="11"/>
  <c r="AJ23" i="11"/>
  <c r="AI39" i="11"/>
  <c r="AJ39" i="11"/>
  <c r="AI55" i="11"/>
  <c r="AJ55" i="11"/>
  <c r="AM18" i="11"/>
  <c r="AL18" i="11"/>
  <c r="AM34" i="11"/>
  <c r="AL34" i="11"/>
  <c r="AM50" i="11"/>
  <c r="AL50" i="11"/>
  <c r="AJ16" i="11"/>
  <c r="AI16" i="11"/>
  <c r="AJ32" i="11"/>
  <c r="AI32" i="11"/>
  <c r="AJ48" i="11"/>
  <c r="AI48" i="11"/>
  <c r="AL11" i="11"/>
  <c r="AM11" i="11"/>
  <c r="AL27" i="11"/>
  <c r="AM27" i="11"/>
  <c r="AL43" i="11"/>
  <c r="AM43" i="11"/>
  <c r="AM5" i="11"/>
  <c r="AL5" i="11"/>
  <c r="AI21" i="11"/>
  <c r="AJ21" i="11"/>
  <c r="AI37" i="11"/>
  <c r="AJ37" i="11"/>
  <c r="AI53" i="11"/>
  <c r="AJ53" i="11"/>
  <c r="AM12" i="11"/>
  <c r="AL12" i="11"/>
  <c r="AM28" i="11"/>
  <c r="AL28" i="11"/>
  <c r="AM44" i="11"/>
  <c r="AL44" i="11"/>
  <c r="AJ6" i="11"/>
  <c r="AI6" i="11"/>
  <c r="AJ22" i="11"/>
  <c r="AI22" i="11"/>
  <c r="AJ38" i="11"/>
  <c r="AI38" i="11"/>
  <c r="AJ54" i="11"/>
  <c r="AI54" i="11"/>
  <c r="AL17" i="11"/>
  <c r="AM17" i="11"/>
  <c r="AL33" i="11"/>
  <c r="AM33" i="11"/>
  <c r="AL49" i="11"/>
  <c r="AM49" i="11"/>
  <c r="AI11" i="11"/>
  <c r="AJ11" i="11"/>
  <c r="AI27" i="11"/>
  <c r="AJ27" i="11"/>
  <c r="AI43" i="11"/>
  <c r="AJ43" i="11"/>
  <c r="AJ5" i="11"/>
  <c r="AI5" i="11"/>
  <c r="AM22" i="11"/>
  <c r="AL22" i="11"/>
  <c r="AM38" i="11"/>
  <c r="AL38" i="11"/>
  <c r="AM54" i="11"/>
  <c r="AL54" i="11"/>
  <c r="AJ20" i="11"/>
  <c r="AI20" i="11"/>
  <c r="AJ36" i="11"/>
  <c r="AI36" i="11"/>
  <c r="AJ52" i="11"/>
  <c r="AI52" i="11"/>
  <c r="AL15" i="11"/>
  <c r="AM15" i="11"/>
  <c r="AL31" i="11"/>
  <c r="AM31" i="11"/>
  <c r="AL47" i="11"/>
  <c r="AM47" i="11"/>
  <c r="AI9" i="11"/>
  <c r="AJ9" i="11"/>
  <c r="AI25" i="11"/>
  <c r="AJ25" i="11"/>
  <c r="AI41" i="11"/>
  <c r="AJ41" i="11"/>
  <c r="AI57" i="11"/>
  <c r="AJ57" i="11"/>
  <c r="AM16" i="11"/>
  <c r="AL16" i="11"/>
  <c r="AM32" i="11"/>
  <c r="AL32" i="11"/>
  <c r="AM48" i="11"/>
  <c r="AL48" i="11"/>
  <c r="AJ10" i="11"/>
  <c r="AI10" i="11"/>
  <c r="AJ26" i="11"/>
  <c r="AI26" i="11"/>
  <c r="AJ42" i="11"/>
  <c r="AI42" i="11"/>
  <c r="AJ58" i="11"/>
  <c r="AI58" i="11"/>
  <c r="AL21" i="11"/>
  <c r="AM21" i="11"/>
  <c r="AL37" i="11"/>
  <c r="AM37" i="11"/>
  <c r="AL53" i="11"/>
  <c r="AM53" i="11"/>
  <c r="AI15" i="11"/>
  <c r="AJ15" i="11"/>
  <c r="AI31" i="11"/>
  <c r="AJ31" i="11"/>
  <c r="AI47" i="11"/>
  <c r="AJ47" i="11"/>
  <c r="AJ8" i="11"/>
  <c r="AI8" i="11"/>
  <c r="AM10" i="11"/>
  <c r="AL10" i="11"/>
  <c r="AM26" i="11"/>
  <c r="AL26" i="11"/>
  <c r="AM42" i="11"/>
  <c r="AL42" i="11"/>
  <c r="AM58" i="11"/>
  <c r="AL58" i="11"/>
  <c r="AJ24" i="11"/>
  <c r="AI24" i="11"/>
  <c r="AJ40" i="11"/>
  <c r="AI40" i="11"/>
  <c r="AJ56" i="11"/>
  <c r="AI56" i="11"/>
  <c r="AL19" i="11"/>
  <c r="AM19" i="11"/>
  <c r="AL35" i="11"/>
  <c r="AM35" i="11"/>
  <c r="AL51" i="11"/>
  <c r="AM51" i="11"/>
  <c r="AI13" i="11"/>
  <c r="AJ13" i="11"/>
  <c r="AI29" i="11"/>
  <c r="AJ29" i="11"/>
  <c r="AI45" i="11"/>
  <c r="AJ45" i="11"/>
  <c r="AM20" i="11"/>
  <c r="AL20" i="11"/>
  <c r="AM36" i="11"/>
  <c r="AL36" i="11"/>
  <c r="AM52" i="11"/>
  <c r="AL52" i="11"/>
  <c r="AJ14" i="11"/>
  <c r="AI14" i="11"/>
  <c r="AJ30" i="11"/>
  <c r="AI30" i="11"/>
  <c r="AJ46" i="11"/>
  <c r="AI46" i="11"/>
  <c r="AL9" i="11"/>
  <c r="AM9" i="11"/>
  <c r="AL25" i="11"/>
  <c r="AM25" i="11"/>
  <c r="AL41" i="11"/>
  <c r="AM41" i="11"/>
  <c r="AL57" i="11"/>
  <c r="AM57" i="11"/>
  <c r="AI19" i="11"/>
  <c r="AJ19" i="11"/>
  <c r="AI35" i="11"/>
  <c r="AJ35" i="11"/>
  <c r="AI51" i="11"/>
  <c r="AJ51" i="11"/>
  <c r="AM6" i="11"/>
  <c r="AL6" i="11"/>
  <c r="AF29" i="11"/>
  <c r="AG29" i="11"/>
  <c r="AC37" i="11"/>
  <c r="AD37" i="11"/>
  <c r="AF17" i="11"/>
  <c r="AG17" i="11"/>
  <c r="AF33" i="11"/>
  <c r="AG33" i="11"/>
  <c r="AF49" i="11"/>
  <c r="AG49" i="11"/>
  <c r="AF10" i="11"/>
  <c r="AG10" i="11"/>
  <c r="AF26" i="11"/>
  <c r="AG26" i="11"/>
  <c r="AF42" i="11"/>
  <c r="AG42" i="11"/>
  <c r="AF58" i="11"/>
  <c r="AG58" i="11"/>
  <c r="AF19" i="11"/>
  <c r="AG19" i="11"/>
  <c r="AF35" i="11"/>
  <c r="AG35" i="11"/>
  <c r="AF51" i="11"/>
  <c r="AG51" i="11"/>
  <c r="AF16" i="11"/>
  <c r="AG16" i="11"/>
  <c r="AF32" i="11"/>
  <c r="AG32" i="11"/>
  <c r="AF48" i="11"/>
  <c r="AG48" i="11"/>
  <c r="AA10" i="11"/>
  <c r="Z10" i="11"/>
  <c r="AA26" i="11"/>
  <c r="Z26" i="11"/>
  <c r="AA42" i="11"/>
  <c r="Z42" i="11"/>
  <c r="AA58" i="11"/>
  <c r="Z58" i="11"/>
  <c r="AA23" i="11"/>
  <c r="Z23" i="11"/>
  <c r="AA39" i="11"/>
  <c r="Z39" i="11"/>
  <c r="AA55" i="11"/>
  <c r="Z55" i="11"/>
  <c r="Z16" i="11"/>
  <c r="AA16" i="11"/>
  <c r="Z32" i="11"/>
  <c r="AA32" i="11"/>
  <c r="Z48" i="11"/>
  <c r="AA48" i="11"/>
  <c r="Z13" i="11"/>
  <c r="AA13" i="11"/>
  <c r="Z29" i="11"/>
  <c r="AA29" i="11"/>
  <c r="Z45" i="11"/>
  <c r="AA45" i="11"/>
  <c r="AA7" i="11"/>
  <c r="Z7" i="11"/>
  <c r="AD47" i="11"/>
  <c r="AC47" i="11"/>
  <c r="AC53" i="11"/>
  <c r="AD53" i="11"/>
  <c r="AF37" i="11"/>
  <c r="AG37" i="11"/>
  <c r="AF53" i="11"/>
  <c r="AG53" i="11"/>
  <c r="AF14" i="11"/>
  <c r="AG14" i="11"/>
  <c r="AF30" i="11"/>
  <c r="AG30" i="11"/>
  <c r="AF46" i="11"/>
  <c r="AG46" i="11"/>
  <c r="AF7" i="11"/>
  <c r="AG7" i="11"/>
  <c r="AF23" i="11"/>
  <c r="AG23" i="11"/>
  <c r="AF39" i="11"/>
  <c r="AG39" i="11"/>
  <c r="AF55" i="11"/>
  <c r="AG55" i="11"/>
  <c r="AF20" i="11"/>
  <c r="AG20" i="11"/>
  <c r="AF36" i="11"/>
  <c r="AG36" i="11"/>
  <c r="AF52" i="11"/>
  <c r="AG52" i="11"/>
  <c r="AA14" i="11"/>
  <c r="Z14" i="11"/>
  <c r="AA30" i="11"/>
  <c r="Z30" i="11"/>
  <c r="AA46" i="11"/>
  <c r="Z46" i="11"/>
  <c r="AA11" i="11"/>
  <c r="Z11" i="11"/>
  <c r="AA27" i="11"/>
  <c r="Z27" i="11"/>
  <c r="AA43" i="11"/>
  <c r="Z43" i="11"/>
  <c r="AA5" i="11"/>
  <c r="Z5" i="11"/>
  <c r="Z20" i="11"/>
  <c r="AA20" i="11"/>
  <c r="Z36" i="11"/>
  <c r="AA36" i="11"/>
  <c r="Z52" i="11"/>
  <c r="AA52" i="11"/>
  <c r="Z17" i="11"/>
  <c r="AA17" i="11"/>
  <c r="Z33" i="11"/>
  <c r="AA33" i="11"/>
  <c r="Z49" i="11"/>
  <c r="AA49" i="11"/>
  <c r="AA6" i="11"/>
  <c r="Z6" i="11"/>
  <c r="AF21" i="11"/>
  <c r="AG21" i="11"/>
  <c r="AD32" i="11"/>
  <c r="AC32" i="11"/>
  <c r="AF9" i="11"/>
  <c r="AG9" i="11"/>
  <c r="AF25" i="11"/>
  <c r="AG25" i="11"/>
  <c r="AF41" i="11"/>
  <c r="AG41" i="11"/>
  <c r="AF57" i="11"/>
  <c r="AG57" i="11"/>
  <c r="AF18" i="11"/>
  <c r="AG18" i="11"/>
  <c r="AF34" i="11"/>
  <c r="AG34" i="11"/>
  <c r="AF50" i="11"/>
  <c r="AG50" i="11"/>
  <c r="AF11" i="11"/>
  <c r="AG11" i="11"/>
  <c r="AF27" i="11"/>
  <c r="AG27" i="11"/>
  <c r="AF43" i="11"/>
  <c r="AG43" i="11"/>
  <c r="AF8" i="11"/>
  <c r="AG8" i="11"/>
  <c r="AF24" i="11"/>
  <c r="AG24" i="11"/>
  <c r="AF40" i="11"/>
  <c r="AG40" i="11"/>
  <c r="AF56" i="11"/>
  <c r="AG56" i="11"/>
  <c r="AA18" i="11"/>
  <c r="Z18" i="11"/>
  <c r="AA34" i="11"/>
  <c r="Z34" i="11"/>
  <c r="AA50" i="11"/>
  <c r="Z50" i="11"/>
  <c r="AA15" i="11"/>
  <c r="Z15" i="11"/>
  <c r="AA31" i="11"/>
  <c r="Z31" i="11"/>
  <c r="AA47" i="11"/>
  <c r="Z47" i="11"/>
  <c r="Z8" i="11"/>
  <c r="AA8" i="11"/>
  <c r="Z24" i="11"/>
  <c r="AA24" i="11"/>
  <c r="Z40" i="11"/>
  <c r="AA40" i="11"/>
  <c r="Z56" i="11"/>
  <c r="AA56" i="11"/>
  <c r="Z21" i="11"/>
  <c r="AA21" i="11"/>
  <c r="Z37" i="11"/>
  <c r="AA37" i="11"/>
  <c r="Z53" i="11"/>
  <c r="AA53" i="11"/>
  <c r="AD50" i="11"/>
  <c r="AC50" i="11"/>
  <c r="AC13" i="11"/>
  <c r="AD13" i="11"/>
  <c r="AF13" i="11"/>
  <c r="AG13" i="11"/>
  <c r="AF45" i="11"/>
  <c r="AG45" i="11"/>
  <c r="AF6" i="11"/>
  <c r="AG6" i="11"/>
  <c r="AF22" i="11"/>
  <c r="AG22" i="11"/>
  <c r="AF38" i="11"/>
  <c r="AG38" i="11"/>
  <c r="AF54" i="11"/>
  <c r="AG54" i="11"/>
  <c r="AF15" i="11"/>
  <c r="AG15" i="11"/>
  <c r="AF31" i="11"/>
  <c r="AG31" i="11"/>
  <c r="AF47" i="11"/>
  <c r="AG47" i="11"/>
  <c r="AF12" i="11"/>
  <c r="AG12" i="11"/>
  <c r="AF28" i="11"/>
  <c r="AG28" i="11"/>
  <c r="AF44" i="11"/>
  <c r="AG44" i="11"/>
  <c r="AA22" i="11"/>
  <c r="Z22" i="11"/>
  <c r="AA38" i="11"/>
  <c r="Z38" i="11"/>
  <c r="AA54" i="11"/>
  <c r="Z54" i="11"/>
  <c r="AA19" i="11"/>
  <c r="Z19" i="11"/>
  <c r="AA35" i="11"/>
  <c r="Z35" i="11"/>
  <c r="AA51" i="11"/>
  <c r="Z51" i="11"/>
  <c r="Z12" i="11"/>
  <c r="AA12" i="11"/>
  <c r="Z28" i="11"/>
  <c r="AA28" i="11"/>
  <c r="Z44" i="11"/>
  <c r="AA44" i="11"/>
  <c r="Z9" i="11"/>
  <c r="AA9" i="11"/>
  <c r="Z25" i="11"/>
  <c r="AA25" i="11"/>
  <c r="Z41" i="11"/>
  <c r="AA41" i="11"/>
  <c r="Z57" i="11"/>
  <c r="AA57" i="11"/>
  <c r="AB34" i="11"/>
  <c r="AB30" i="11"/>
  <c r="AB31" i="11"/>
  <c r="AB20" i="11"/>
  <c r="AB14" i="11"/>
  <c r="AB6" i="11"/>
  <c r="AB16" i="11"/>
  <c r="AB8" i="11"/>
  <c r="AB27" i="11"/>
  <c r="AB57" i="11"/>
  <c r="AB43" i="11"/>
  <c r="AB21" i="11"/>
  <c r="AB49" i="11"/>
  <c r="AB42" i="11"/>
  <c r="AB9" i="11"/>
  <c r="AB33" i="11"/>
  <c r="AB19" i="11"/>
  <c r="AB29" i="11"/>
  <c r="AB25" i="11"/>
  <c r="AB56" i="11"/>
  <c r="AB40" i="11"/>
  <c r="AB46" i="11"/>
  <c r="AB17" i="11"/>
  <c r="AB39" i="11"/>
  <c r="AB45" i="11"/>
  <c r="AB52" i="11"/>
  <c r="AB26" i="11"/>
  <c r="AB58" i="11"/>
  <c r="AB48" i="11"/>
  <c r="AB23" i="11"/>
  <c r="AB54" i="11"/>
  <c r="AB38" i="11"/>
  <c r="AB44" i="11"/>
  <c r="AB7" i="11"/>
  <c r="AB11" i="11"/>
  <c r="AB28" i="11"/>
  <c r="AB24" i="11"/>
  <c r="AB18" i="11"/>
  <c r="AB10" i="11"/>
  <c r="AB22" i="11"/>
  <c r="AB12" i="11"/>
  <c r="AB51" i="11"/>
  <c r="AB35" i="11"/>
  <c r="AB41" i="11"/>
  <c r="AB55" i="11"/>
  <c r="AB15" i="11"/>
  <c r="AB36" i="11"/>
  <c r="AJ3" i="8"/>
  <c r="AJ6" i="8"/>
  <c r="AD55" i="11" l="1"/>
  <c r="AC55" i="11"/>
  <c r="AD24" i="11"/>
  <c r="AC24" i="11"/>
  <c r="AD48" i="11"/>
  <c r="AC48" i="11"/>
  <c r="AD40" i="11"/>
  <c r="AC40" i="11"/>
  <c r="AD19" i="11"/>
  <c r="AC19" i="11"/>
  <c r="AD27" i="11"/>
  <c r="AC27" i="11"/>
  <c r="AD34" i="11"/>
  <c r="AC34" i="11"/>
  <c r="AC41" i="11"/>
  <c r="AD41" i="11"/>
  <c r="AD22" i="11"/>
  <c r="AC22" i="11"/>
  <c r="AD28" i="11"/>
  <c r="AC28" i="11"/>
  <c r="AD38" i="11"/>
  <c r="AC38" i="11"/>
  <c r="AD58" i="11"/>
  <c r="AC58" i="11"/>
  <c r="AD39" i="11"/>
  <c r="AC39" i="11"/>
  <c r="AD56" i="11"/>
  <c r="AC56" i="11"/>
  <c r="AC33" i="11"/>
  <c r="AD33" i="11"/>
  <c r="AC21" i="11"/>
  <c r="AD21" i="11"/>
  <c r="AD8" i="11"/>
  <c r="AC8" i="11"/>
  <c r="AD20" i="11"/>
  <c r="AC20" i="11"/>
  <c r="AD35" i="11"/>
  <c r="AC35" i="11"/>
  <c r="AD11" i="11"/>
  <c r="AC11" i="11"/>
  <c r="AC17" i="11"/>
  <c r="AD17" i="11"/>
  <c r="AC9" i="11"/>
  <c r="AD9" i="11"/>
  <c r="AD31" i="11"/>
  <c r="AC31" i="11"/>
  <c r="AD36" i="11"/>
  <c r="AC36" i="11"/>
  <c r="AD10" i="11"/>
  <c r="AC10" i="11"/>
  <c r="AD54" i="11"/>
  <c r="AC54" i="11"/>
  <c r="AD26" i="11"/>
  <c r="AC26" i="11"/>
  <c r="AC25" i="11"/>
  <c r="AD25" i="11"/>
  <c r="AD43" i="11"/>
  <c r="AC43" i="11"/>
  <c r="AD16" i="11"/>
  <c r="AC16" i="11"/>
  <c r="AD15" i="11"/>
  <c r="AC15" i="11"/>
  <c r="AD51" i="11"/>
  <c r="AC51" i="11"/>
  <c r="AD18" i="11"/>
  <c r="AC18" i="11"/>
  <c r="AD7" i="11"/>
  <c r="AC7" i="11"/>
  <c r="AD23" i="11"/>
  <c r="AC23" i="11"/>
  <c r="AD52" i="11"/>
  <c r="AC52" i="11"/>
  <c r="AD46" i="11"/>
  <c r="AC46" i="11"/>
  <c r="AC29" i="11"/>
  <c r="AD29" i="11"/>
  <c r="AD42" i="11"/>
  <c r="AC42" i="11"/>
  <c r="AC57" i="11"/>
  <c r="AD57" i="11"/>
  <c r="AD6" i="11"/>
  <c r="AC6" i="11"/>
  <c r="AD30" i="11"/>
  <c r="AC30" i="11"/>
  <c r="AD12" i="11"/>
  <c r="AC12" i="11"/>
  <c r="AD44" i="11"/>
  <c r="AC44" i="11"/>
  <c r="AC45" i="11"/>
  <c r="AD45" i="11"/>
  <c r="AC49" i="11"/>
  <c r="AD49" i="11"/>
  <c r="AD14" i="11"/>
  <c r="AC14" i="11"/>
</calcChain>
</file>

<file path=xl/sharedStrings.xml><?xml version="1.0" encoding="utf-8"?>
<sst xmlns="http://schemas.openxmlformats.org/spreadsheetml/2006/main" count="160" uniqueCount="115">
  <si>
    <t>A</t>
  </si>
  <si>
    <t>u*_bowers</t>
  </si>
  <si>
    <t>u_Hubbert</t>
  </si>
  <si>
    <t>Eaton</t>
  </si>
  <si>
    <t>Depth (ft)</t>
  </si>
  <si>
    <r>
      <rPr>
        <b/>
        <sz val="11"/>
        <color theme="1"/>
        <rFont val="Symbol"/>
        <family val="1"/>
        <charset val="2"/>
      </rPr>
      <t>s</t>
    </r>
    <r>
      <rPr>
        <b/>
        <vertAlign val="subscript"/>
        <sz val="11"/>
        <color theme="1"/>
        <rFont val="Times New Roman"/>
        <family val="1"/>
      </rPr>
      <t xml:space="preserve">v </t>
    </r>
    <r>
      <rPr>
        <b/>
        <sz val="11"/>
        <color theme="1"/>
        <rFont val="Times New Roman"/>
        <family val="1"/>
      </rPr>
      <t>(PSI)</t>
    </r>
  </si>
  <si>
    <t>(SSTVD)</t>
  </si>
  <si>
    <r>
      <t>u</t>
    </r>
    <r>
      <rPr>
        <b/>
        <i/>
        <vertAlign val="subscript"/>
        <sz val="11"/>
        <color theme="1"/>
        <rFont val="Calibri"/>
        <family val="2"/>
        <scheme val="minor"/>
      </rPr>
      <t>h</t>
    </r>
    <r>
      <rPr>
        <b/>
        <i/>
        <sz val="11"/>
        <color theme="1"/>
        <rFont val="Calibri"/>
        <family val="2"/>
        <scheme val="minor"/>
      </rPr>
      <t>(PSI)</t>
    </r>
  </si>
  <si>
    <r>
      <t>DT (</t>
    </r>
    <r>
      <rPr>
        <b/>
        <sz val="11"/>
        <color theme="1"/>
        <rFont val="Symbol"/>
        <family val="1"/>
        <charset val="2"/>
      </rPr>
      <t>m</t>
    </r>
    <r>
      <rPr>
        <b/>
        <sz val="11"/>
        <color theme="1"/>
        <rFont val="Calibri"/>
        <family val="2"/>
        <scheme val="minor"/>
      </rPr>
      <t>s/f)</t>
    </r>
  </si>
  <si>
    <t>V (ft/s)</t>
  </si>
  <si>
    <t>V-5000 ft/s</t>
  </si>
  <si>
    <r>
      <rPr>
        <b/>
        <i/>
        <sz val="14"/>
        <color theme="1"/>
        <rFont val="Calibri"/>
        <family val="2"/>
        <scheme val="minor"/>
      </rPr>
      <t>n</t>
    </r>
    <r>
      <rPr>
        <b/>
        <i/>
        <vertAlign val="subscript"/>
        <sz val="14"/>
        <color theme="1"/>
        <rFont val="Calibri"/>
        <family val="2"/>
        <scheme val="minor"/>
      </rPr>
      <t>sonic</t>
    </r>
  </si>
  <si>
    <r>
      <rPr>
        <b/>
        <sz val="14"/>
        <color theme="1"/>
        <rFont val="Symbol"/>
        <family val="1"/>
        <charset val="2"/>
      </rPr>
      <t>s</t>
    </r>
    <r>
      <rPr>
        <b/>
        <vertAlign val="subscript"/>
        <sz val="14"/>
        <color theme="1"/>
        <rFont val="Calibri"/>
        <family val="2"/>
        <scheme val="minor"/>
      </rPr>
      <t>vh</t>
    </r>
    <r>
      <rPr>
        <b/>
        <sz val="14"/>
        <color theme="1"/>
        <rFont val="Calibri"/>
        <family val="2"/>
        <scheme val="minor"/>
      </rPr>
      <t>'</t>
    </r>
  </si>
  <si>
    <t>(sonic porosity)</t>
  </si>
  <si>
    <t>LOG (V)</t>
  </si>
  <si>
    <t>Spec. Vol (1+e)</t>
  </si>
  <si>
    <r>
      <t>e</t>
    </r>
    <r>
      <rPr>
        <b/>
        <i/>
        <vertAlign val="subscript"/>
        <sz val="14"/>
        <color theme="1"/>
        <rFont val="Calibri"/>
        <family val="2"/>
        <scheme val="minor"/>
      </rPr>
      <t>sonic</t>
    </r>
  </si>
  <si>
    <r>
      <t>u</t>
    </r>
    <r>
      <rPr>
        <b/>
        <i/>
        <vertAlign val="subscript"/>
        <sz val="14"/>
        <color theme="1"/>
        <rFont val="Calibri"/>
        <family val="2"/>
        <scheme val="minor"/>
      </rPr>
      <t>sonic</t>
    </r>
  </si>
  <si>
    <t>Hubbert</t>
  </si>
  <si>
    <t>B</t>
  </si>
  <si>
    <t>a=</t>
  </si>
  <si>
    <t>b</t>
  </si>
  <si>
    <t>Bowers</t>
  </si>
  <si>
    <t>Butterworth</t>
  </si>
  <si>
    <t>C</t>
  </si>
  <si>
    <t>Geotech</t>
  </si>
  <si>
    <t>Cc</t>
  </si>
  <si>
    <r>
      <rPr>
        <b/>
        <i/>
        <sz val="11"/>
        <color theme="1"/>
        <rFont val="Symbol"/>
        <family val="1"/>
        <charset val="2"/>
      </rPr>
      <t>u</t>
    </r>
    <r>
      <rPr>
        <b/>
        <i/>
        <vertAlign val="subscript"/>
        <sz val="11"/>
        <color theme="1"/>
        <rFont val="Calibri"/>
        <family val="2"/>
        <scheme val="minor"/>
      </rPr>
      <t>o</t>
    </r>
  </si>
  <si>
    <t>unew_bowers</t>
  </si>
  <si>
    <t>u*hubbert</t>
  </si>
  <si>
    <t>vh</t>
  </si>
  <si>
    <t>u-Eaton</t>
  </si>
  <si>
    <t>u*-eaton</t>
  </si>
  <si>
    <t>u_Geotech</t>
  </si>
  <si>
    <t>u_butter</t>
  </si>
  <si>
    <t>u*_butter</t>
  </si>
  <si>
    <t>u*_geotech</t>
  </si>
  <si>
    <t>TVDSS (ft)</t>
  </si>
  <si>
    <t>TVDSS (m)</t>
  </si>
  <si>
    <t>DEPTH (ft)</t>
  </si>
  <si>
    <t>DT_smooth</t>
  </si>
  <si>
    <r>
      <rPr>
        <b/>
        <sz val="14"/>
        <color theme="1"/>
        <rFont val="Symbol"/>
        <family val="1"/>
        <charset val="2"/>
      </rPr>
      <t>s</t>
    </r>
    <r>
      <rPr>
        <b/>
        <vertAlign val="subscript"/>
        <sz val="14"/>
        <color theme="1"/>
        <rFont val="Calibri"/>
        <family val="2"/>
        <scheme val="minor"/>
      </rPr>
      <t>v</t>
    </r>
  </si>
  <si>
    <t>vel (ft/s)</t>
  </si>
  <si>
    <t>V-5000</t>
  </si>
  <si>
    <r>
      <rPr>
        <b/>
        <sz val="11"/>
        <color theme="1"/>
        <rFont val="Symbol"/>
        <family val="1"/>
        <charset val="2"/>
      </rPr>
      <t>s</t>
    </r>
    <r>
      <rPr>
        <b/>
        <vertAlign val="subscript"/>
        <sz val="11"/>
        <color theme="1"/>
        <rFont val="Calibri"/>
        <family val="2"/>
        <scheme val="minor"/>
      </rPr>
      <t>vh</t>
    </r>
    <r>
      <rPr>
        <b/>
        <sz val="11"/>
        <color theme="1"/>
        <rFont val="Calibri"/>
        <family val="2"/>
        <scheme val="minor"/>
      </rPr>
      <t>' (psi)</t>
    </r>
  </si>
  <si>
    <t>u-bowers</t>
  </si>
  <si>
    <t>rms hubbert</t>
  </si>
  <si>
    <t>rms eaton</t>
  </si>
  <si>
    <t>rms geotech</t>
  </si>
  <si>
    <t>rms butter</t>
  </si>
  <si>
    <t>rms bowers</t>
  </si>
  <si>
    <t>TVDSS</t>
  </si>
  <si>
    <t>Mpa</t>
  </si>
  <si>
    <t>PSI</t>
  </si>
  <si>
    <t>© 2012 Flemings</t>
  </si>
  <si>
    <t>uh (PSI)</t>
  </si>
  <si>
    <t>u-geotech</t>
  </si>
  <si>
    <t>n-DT_smooth</t>
  </si>
  <si>
    <t>e</t>
  </si>
  <si>
    <t>u-butterworth</t>
  </si>
  <si>
    <t>ue_hubbert</t>
  </si>
  <si>
    <t>ue_bowers</t>
  </si>
  <si>
    <t>emw_bowers</t>
  </si>
  <si>
    <t>ue_eaton</t>
  </si>
  <si>
    <t>emw_eaton</t>
  </si>
  <si>
    <t>ue-geotech</t>
  </si>
  <si>
    <t>emw-geotech</t>
  </si>
  <si>
    <t>ue-butter</t>
  </si>
  <si>
    <t>emw-butter</t>
  </si>
  <si>
    <t>Sv-red</t>
  </si>
  <si>
    <t>Sv-emw</t>
  </si>
  <si>
    <t>u*</t>
  </si>
  <si>
    <t>emw</t>
  </si>
  <si>
    <t>Function</t>
  </si>
  <si>
    <t>Paramater</t>
  </si>
  <si>
    <t>Value</t>
  </si>
  <si>
    <t>Parameter</t>
  </si>
  <si>
    <t>sv'_hubbert</t>
  </si>
  <si>
    <t>v</t>
  </si>
  <si>
    <t>n</t>
  </si>
  <si>
    <t>no</t>
  </si>
  <si>
    <t>Hubbert Calculator</t>
  </si>
  <si>
    <t>u (PSI)</t>
  </si>
  <si>
    <r>
      <rPr>
        <b/>
        <sz val="11"/>
        <color theme="1"/>
        <rFont val="Symbol"/>
        <family val="1"/>
        <charset val="2"/>
      </rPr>
      <t>s</t>
    </r>
    <r>
      <rPr>
        <b/>
        <vertAlign val="subscript"/>
        <sz val="11"/>
        <color theme="1"/>
        <rFont val="Calibri"/>
        <family val="2"/>
        <scheme val="minor"/>
      </rPr>
      <t>v</t>
    </r>
  </si>
  <si>
    <r>
      <t>Beta (PSI</t>
    </r>
    <r>
      <rPr>
        <b/>
        <vertAlign val="superscript"/>
        <sz val="11"/>
        <color theme="1"/>
        <rFont val="Calibri"/>
        <family val="2"/>
        <scheme val="minor"/>
      </rPr>
      <t>-1</t>
    </r>
    <r>
      <rPr>
        <b/>
        <sz val="11"/>
        <color theme="1"/>
        <rFont val="Calibri"/>
        <family val="2"/>
        <scheme val="minor"/>
      </rPr>
      <t>)</t>
    </r>
  </si>
  <si>
    <t>Bowers Calculator</t>
  </si>
  <si>
    <r>
      <t xml:space="preserve">log </t>
    </r>
    <r>
      <rPr>
        <b/>
        <sz val="14"/>
        <color theme="1"/>
        <rFont val="Symbol"/>
        <family val="1"/>
        <charset val="2"/>
      </rPr>
      <t>s</t>
    </r>
    <r>
      <rPr>
        <b/>
        <vertAlign val="subscript"/>
        <sz val="14"/>
        <color theme="1"/>
        <rFont val="Calibri"/>
        <family val="2"/>
        <scheme val="minor"/>
      </rPr>
      <t>v</t>
    </r>
    <r>
      <rPr>
        <b/>
        <sz val="14"/>
        <color theme="1"/>
        <rFont val="Calibri"/>
        <family val="2"/>
        <scheme val="minor"/>
      </rPr>
      <t>'</t>
    </r>
  </si>
  <si>
    <r>
      <rPr>
        <b/>
        <sz val="14"/>
        <color theme="1"/>
        <rFont val="Symbol"/>
        <family val="1"/>
        <charset val="2"/>
      </rPr>
      <t>s</t>
    </r>
    <r>
      <rPr>
        <b/>
        <vertAlign val="subscript"/>
        <sz val="14"/>
        <color theme="1"/>
        <rFont val="Calibri"/>
        <family val="2"/>
        <scheme val="minor"/>
      </rPr>
      <t>v</t>
    </r>
    <r>
      <rPr>
        <b/>
        <sz val="14"/>
        <color theme="1"/>
        <rFont val="Calibri"/>
        <family val="2"/>
        <scheme val="minor"/>
      </rPr>
      <t>'/1000</t>
    </r>
  </si>
  <si>
    <t>(sonic void ratio)</t>
  </si>
  <si>
    <t>Hydrostatic eff. Stress</t>
  </si>
  <si>
    <t>Vertical Stress</t>
  </si>
  <si>
    <t>Wireline Velocity</t>
  </si>
  <si>
    <t>Hydrostatic Pressure</t>
  </si>
  <si>
    <t>Velocity</t>
  </si>
  <si>
    <r>
      <rPr>
        <b/>
        <i/>
        <sz val="11"/>
        <color theme="1"/>
        <rFont val="Symbol"/>
        <family val="1"/>
        <charset val="2"/>
      </rPr>
      <t>b</t>
    </r>
    <r>
      <rPr>
        <b/>
        <sz val="11"/>
        <color theme="1"/>
        <rFont val="Calibri"/>
        <family val="2"/>
        <scheme val="minor"/>
      </rPr>
      <t>=</t>
    </r>
  </si>
  <si>
    <r>
      <rPr>
        <b/>
        <i/>
        <sz val="11"/>
        <color theme="1"/>
        <rFont val="Calibri"/>
        <family val="2"/>
        <scheme val="minor"/>
      </rPr>
      <t>A</t>
    </r>
    <r>
      <rPr>
        <b/>
        <sz val="11"/>
        <color theme="1"/>
        <rFont val="Calibri"/>
        <family val="2"/>
        <scheme val="minor"/>
      </rPr>
      <t>=</t>
    </r>
  </si>
  <si>
    <r>
      <t>e</t>
    </r>
    <r>
      <rPr>
        <b/>
        <i/>
        <vertAlign val="subscript"/>
        <sz val="11"/>
        <color theme="1"/>
        <rFont val="Calibri"/>
        <family val="2"/>
        <scheme val="minor"/>
      </rPr>
      <t>o</t>
    </r>
  </si>
  <si>
    <r>
      <rPr>
        <b/>
        <i/>
        <sz val="11"/>
        <color theme="1"/>
        <rFont val="Calibri"/>
        <family val="2"/>
        <scheme val="minor"/>
      </rPr>
      <t>n</t>
    </r>
    <r>
      <rPr>
        <b/>
        <i/>
        <vertAlign val="subscript"/>
        <sz val="11"/>
        <color theme="1"/>
        <rFont val="Calibri"/>
        <family val="2"/>
        <scheme val="minor"/>
      </rPr>
      <t>o</t>
    </r>
  </si>
  <si>
    <t>Note the below entries are copied from Previous Page</t>
  </si>
  <si>
    <t>Enter your preferred regression parameters here</t>
  </si>
  <si>
    <t>In Situ Pore Pressure Measurements</t>
  </si>
  <si>
    <t>This is a quick tool to calculate a pressure with Hubbert method at a point</t>
  </si>
  <si>
    <t>This is a quick tool to calculate a pressure with Bowers method at a point</t>
  </si>
  <si>
    <t>This table carries the regression parameters from the first sheet</t>
  </si>
  <si>
    <t>Eaton Exponent</t>
  </si>
  <si>
    <t>Predicted Pressures</t>
  </si>
  <si>
    <t>(psi)</t>
  </si>
  <si>
    <t>Pressure</t>
  </si>
  <si>
    <t>Effective Stress</t>
  </si>
  <si>
    <t>Overpressure</t>
  </si>
  <si>
    <t>Equivalent Mud Weight</t>
  </si>
  <si>
    <t>Equivalent Mudweight</t>
  </si>
  <si>
    <t>(ppg)</t>
  </si>
  <si>
    <t xml:space="preserve">This sheet predicts overpressure in the same data for which you predicted the normal cmpaction trend.  </t>
  </si>
  <si>
    <t>emw_hubbert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</si>
</sst>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3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rgb="FF000000"/>
      <name val="Verdana"/>
      <family val="2"/>
    </font>
    <font>
      <b/>
      <sz val="11"/>
      <color theme="1"/>
      <name val="Symbol"/>
      <family val="1"/>
      <charset val="2"/>
    </font>
    <font>
      <b/>
      <vertAlign val="subscript"/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Calibri"/>
      <family val="2"/>
      <scheme val="minor"/>
    </font>
    <font>
      <b/>
      <i/>
      <vertAlign val="subscript"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vertAlign val="subscript"/>
      <sz val="14"/>
      <color theme="1"/>
      <name val="Calibri"/>
      <family val="2"/>
      <scheme val="minor"/>
    </font>
    <font>
      <b/>
      <sz val="14"/>
      <color theme="1"/>
      <name val="Symbol"/>
      <family val="1"/>
      <charset val="2"/>
    </font>
    <font>
      <b/>
      <vertAlign val="subscript"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theme="1"/>
      <name val="Symbol"/>
      <family val="1"/>
      <charset val="2"/>
    </font>
    <font>
      <b/>
      <i/>
      <sz val="11"/>
      <color theme="1"/>
      <name val="Symbol"/>
      <family val="1"/>
      <charset val="2"/>
    </font>
    <font>
      <b/>
      <vertAlign val="subscript"/>
      <sz val="11"/>
      <color theme="1"/>
      <name val="Calibri"/>
      <family val="2"/>
      <scheme val="minor"/>
    </font>
    <font>
      <sz val="11"/>
      <color rgb="FF232323"/>
      <name val="Georgia"/>
      <family val="1"/>
    </font>
    <font>
      <sz val="11"/>
      <color theme="1"/>
      <name val="Symbol"/>
      <family val="1"/>
      <charset val="2"/>
    </font>
    <font>
      <sz val="12"/>
      <color theme="1"/>
      <name val="Cambria"/>
      <family val="1"/>
    </font>
    <font>
      <b/>
      <vertAlign val="superscript"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1"/>
      <charset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8">
    <xf numFmtId="0" fontId="0" fillId="0" borderId="0" xfId="0"/>
    <xf numFmtId="0" fontId="0" fillId="33" borderId="0" xfId="0" applyFill="1"/>
    <xf numFmtId="0" fontId="18" fillId="0" borderId="0" xfId="0" applyFont="1"/>
    <xf numFmtId="11" fontId="0" fillId="0" borderId="0" xfId="0" applyNumberFormat="1"/>
    <xf numFmtId="0" fontId="22" fillId="0" borderId="10" xfId="0" applyFont="1" applyBorder="1"/>
    <xf numFmtId="0" fontId="16" fillId="0" borderId="10" xfId="0" applyFont="1" applyBorder="1"/>
    <xf numFmtId="0" fontId="19" fillId="0" borderId="10" xfId="0" applyFont="1" applyBorder="1"/>
    <xf numFmtId="0" fontId="28" fillId="0" borderId="10" xfId="0" applyFont="1" applyBorder="1"/>
    <xf numFmtId="0" fontId="24" fillId="0" borderId="10" xfId="0" applyFont="1" applyBorder="1"/>
    <xf numFmtId="0" fontId="0" fillId="0" borderId="10" xfId="0" applyBorder="1"/>
    <xf numFmtId="0" fontId="29" fillId="0" borderId="10" xfId="0" applyFont="1" applyBorder="1"/>
    <xf numFmtId="11" fontId="0" fillId="0" borderId="10" xfId="0" applyNumberFormat="1" applyBorder="1"/>
    <xf numFmtId="0" fontId="16" fillId="0" borderId="0" xfId="0" applyFont="1"/>
    <xf numFmtId="0" fontId="28" fillId="0" borderId="0" xfId="0" applyFont="1" applyAlignment="1">
      <alignment horizontal="center"/>
    </xf>
    <xf numFmtId="165" fontId="0" fillId="0" borderId="0" xfId="0" applyNumberFormat="1"/>
    <xf numFmtId="2" fontId="0" fillId="0" borderId="0" xfId="0" applyNumberFormat="1"/>
    <xf numFmtId="165" fontId="0" fillId="33" borderId="0" xfId="0" applyNumberFormat="1" applyFill="1"/>
    <xf numFmtId="164" fontId="0" fillId="34" borderId="0" xfId="0" applyNumberFormat="1" applyFill="1"/>
    <xf numFmtId="0" fontId="0" fillId="34" borderId="0" xfId="0" applyFill="1"/>
    <xf numFmtId="2" fontId="0" fillId="0" borderId="10" xfId="0" applyNumberFormat="1" applyBorder="1"/>
    <xf numFmtId="1" fontId="0" fillId="0" borderId="10" xfId="0" applyNumberFormat="1" applyBorder="1"/>
    <xf numFmtId="1" fontId="0" fillId="0" borderId="0" xfId="0" applyNumberFormat="1"/>
    <xf numFmtId="0" fontId="34" fillId="0" borderId="10" xfId="0" applyFont="1" applyBorder="1"/>
    <xf numFmtId="164" fontId="16" fillId="34" borderId="0" xfId="0" applyNumberFormat="1" applyFont="1" applyFill="1"/>
    <xf numFmtId="164" fontId="16" fillId="34" borderId="10" xfId="0" applyNumberFormat="1" applyFont="1" applyFill="1" applyBorder="1"/>
    <xf numFmtId="0" fontId="16" fillId="34" borderId="10" xfId="0" applyFont="1" applyFill="1" applyBorder="1"/>
    <xf numFmtId="0" fontId="34" fillId="34" borderId="10" xfId="0" applyFont="1" applyFill="1" applyBorder="1"/>
    <xf numFmtId="11" fontId="0" fillId="34" borderId="10" xfId="0" applyNumberFormat="1" applyFill="1" applyBorder="1"/>
    <xf numFmtId="164" fontId="33" fillId="34" borderId="0" xfId="0" applyNumberFormat="1" applyFont="1" applyFill="1"/>
    <xf numFmtId="11" fontId="0" fillId="34" borderId="0" xfId="0" applyNumberFormat="1" applyFill="1"/>
    <xf numFmtId="0" fontId="0" fillId="0" borderId="0" xfId="0"/>
    <xf numFmtId="0" fontId="0" fillId="0" borderId="0" xfId="0" applyBorder="1"/>
    <xf numFmtId="0" fontId="0" fillId="0" borderId="0" xfId="0" applyFill="1"/>
    <xf numFmtId="11" fontId="0" fillId="0" borderId="0" xfId="0" applyNumberFormat="1" applyFill="1"/>
    <xf numFmtId="11" fontId="16" fillId="0" borderId="0" xfId="0" applyNumberFormat="1" applyFont="1" applyFill="1"/>
    <xf numFmtId="0" fontId="18" fillId="0" borderId="0" xfId="0" applyFont="1" applyFill="1"/>
    <xf numFmtId="164" fontId="37" fillId="0" borderId="0" xfId="0" applyNumberFormat="1" applyFont="1" applyFill="1"/>
    <xf numFmtId="0" fontId="38" fillId="0" borderId="10" xfId="0" applyFont="1" applyBorder="1"/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11" fontId="16" fillId="0" borderId="10" xfId="0" applyNumberFormat="1" applyFont="1" applyBorder="1"/>
    <xf numFmtId="0" fontId="32" fillId="0" borderId="10" xfId="0" applyFont="1" applyBorder="1"/>
    <xf numFmtId="0" fontId="28" fillId="0" borderId="0" xfId="0" applyFont="1"/>
    <xf numFmtId="0" fontId="16" fillId="0" borderId="0" xfId="0" applyFont="1" applyBorder="1"/>
    <xf numFmtId="1" fontId="0" fillId="0" borderId="0" xfId="0" applyNumberFormat="1" applyBorder="1"/>
    <xf numFmtId="2" fontId="0" fillId="0" borderId="0" xfId="0" applyNumberFormat="1" applyBorder="1"/>
    <xf numFmtId="0" fontId="36" fillId="0" borderId="0" xfId="0" applyFont="1"/>
    <xf numFmtId="0" fontId="22" fillId="0" borderId="0" xfId="0" applyFont="1" applyBorder="1"/>
    <xf numFmtId="0" fontId="16" fillId="0" borderId="11" xfId="0" applyFont="1" applyBorder="1"/>
    <xf numFmtId="0" fontId="16" fillId="0" borderId="12" xfId="0" applyFont="1" applyBorder="1"/>
    <xf numFmtId="0" fontId="16" fillId="0" borderId="13" xfId="0" applyFont="1" applyBorder="1"/>
    <xf numFmtId="0" fontId="16" fillId="0" borderId="14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/>
    <xf numFmtId="0" fontId="16" fillId="0" borderId="17" xfId="0" applyFont="1" applyBorder="1"/>
    <xf numFmtId="0" fontId="16" fillId="0" borderId="18" xfId="0" applyFont="1" applyBorder="1"/>
    <xf numFmtId="165" fontId="0" fillId="34" borderId="0" xfId="0" applyNumberFormat="1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power"/>
            <c:dispRSqr val="1"/>
            <c:dispEq val="1"/>
            <c:trendlineLbl>
              <c:layout>
                <c:manualLayout>
                  <c:x val="-0.15132808355860353"/>
                  <c:y val="-4.3499643182650391E-4"/>
                </c:manualLayout>
              </c:layout>
              <c:numFmt formatCode="General" sourceLinked="0"/>
              <c:spPr>
                <a:solidFill>
                  <a:schemeClr val="bg1"/>
                </a:solidFill>
                <a:ln>
                  <a:solidFill>
                    <a:schemeClr val="bg1"/>
                  </a:solidFill>
                </a:ln>
              </c:spPr>
            </c:trendlineLbl>
          </c:trendline>
          <c:xVal>
            <c:numRef>
              <c:f>'Deriving NCT'!$G$3:$G$31</c:f>
              <c:numCache>
                <c:formatCode>General</c:formatCode>
                <c:ptCount val="29"/>
                <c:pt idx="0">
                  <c:v>131.80000000000001</c:v>
                </c:pt>
                <c:pt idx="1">
                  <c:v>143.61900000000003</c:v>
                </c:pt>
                <c:pt idx="2">
                  <c:v>202.86100000000005</c:v>
                </c:pt>
                <c:pt idx="3">
                  <c:v>214.39699999999999</c:v>
                </c:pt>
                <c:pt idx="4">
                  <c:v>221.45700000000005</c:v>
                </c:pt>
                <c:pt idx="5">
                  <c:v>315.40000000000003</c:v>
                </c:pt>
                <c:pt idx="6">
                  <c:v>325.40600000000001</c:v>
                </c:pt>
                <c:pt idx="7">
                  <c:v>364.92900000000009</c:v>
                </c:pt>
                <c:pt idx="8">
                  <c:v>389.49299999999994</c:v>
                </c:pt>
                <c:pt idx="9">
                  <c:v>411.16500000000008</c:v>
                </c:pt>
                <c:pt idx="10">
                  <c:v>428.73400000000004</c:v>
                </c:pt>
                <c:pt idx="11">
                  <c:v>440.76599999999996</c:v>
                </c:pt>
                <c:pt idx="12">
                  <c:v>451.74800000000005</c:v>
                </c:pt>
                <c:pt idx="13">
                  <c:v>464.14099999999996</c:v>
                </c:pt>
                <c:pt idx="14">
                  <c:v>468.81100000000004</c:v>
                </c:pt>
                <c:pt idx="15">
                  <c:v>541.60799999999995</c:v>
                </c:pt>
                <c:pt idx="16">
                  <c:v>625.02199999999993</c:v>
                </c:pt>
                <c:pt idx="17">
                  <c:v>637.40300000000002</c:v>
                </c:pt>
                <c:pt idx="18">
                  <c:v>822.26099999999997</c:v>
                </c:pt>
                <c:pt idx="19">
                  <c:v>839.78</c:v>
                </c:pt>
                <c:pt idx="20">
                  <c:v>859.18400000000008</c:v>
                </c:pt>
                <c:pt idx="21">
                  <c:v>904.69899999999984</c:v>
                </c:pt>
                <c:pt idx="22">
                  <c:v>916.03899999999999</c:v>
                </c:pt>
                <c:pt idx="23">
                  <c:v>924.68100000000004</c:v>
                </c:pt>
                <c:pt idx="24">
                  <c:v>952.57600000000025</c:v>
                </c:pt>
                <c:pt idx="25">
                  <c:v>964.31700000000001</c:v>
                </c:pt>
                <c:pt idx="26">
                  <c:v>1133.2189999999998</c:v>
                </c:pt>
                <c:pt idx="27">
                  <c:v>1153.011</c:v>
                </c:pt>
                <c:pt idx="28">
                  <c:v>1163.355</c:v>
                </c:pt>
              </c:numCache>
            </c:numRef>
          </c:xVal>
          <c:yVal>
            <c:numRef>
              <c:f>'Deriving NCT'!$F$3:$F$31</c:f>
              <c:numCache>
                <c:formatCode>General</c:formatCode>
                <c:ptCount val="29"/>
                <c:pt idx="0">
                  <c:v>93.094120888663383</c:v>
                </c:pt>
                <c:pt idx="1">
                  <c:v>116.72005964048913</c:v>
                </c:pt>
                <c:pt idx="2">
                  <c:v>201.40354673305046</c:v>
                </c:pt>
                <c:pt idx="3">
                  <c:v>155.6330962773236</c:v>
                </c:pt>
                <c:pt idx="4">
                  <c:v>183.83162914868535</c:v>
                </c:pt>
                <c:pt idx="5">
                  <c:v>666.88144147329876</c:v>
                </c:pt>
                <c:pt idx="6">
                  <c:v>666.04019148949465</c:v>
                </c:pt>
                <c:pt idx="7">
                  <c:v>586.27073414211372</c:v>
                </c:pt>
                <c:pt idx="8">
                  <c:v>806.09500629380727</c:v>
                </c:pt>
                <c:pt idx="9">
                  <c:v>709.81248404821145</c:v>
                </c:pt>
                <c:pt idx="10">
                  <c:v>503.92870430913626</c:v>
                </c:pt>
                <c:pt idx="11">
                  <c:v>1279.2929013849607</c:v>
                </c:pt>
                <c:pt idx="12">
                  <c:v>788.54111977012599</c:v>
                </c:pt>
                <c:pt idx="13">
                  <c:v>742.74017144376467</c:v>
                </c:pt>
                <c:pt idx="14">
                  <c:v>758.42486349653791</c:v>
                </c:pt>
                <c:pt idx="15">
                  <c:v>1132.3734124818338</c:v>
                </c:pt>
                <c:pt idx="16">
                  <c:v>1251.0704958224096</c:v>
                </c:pt>
                <c:pt idx="17">
                  <c:v>1448.3679180799345</c:v>
                </c:pt>
                <c:pt idx="18">
                  <c:v>1348.5090209138934</c:v>
                </c:pt>
                <c:pt idx="19">
                  <c:v>1491.2050662557303</c:v>
                </c:pt>
                <c:pt idx="20">
                  <c:v>1474.2351338612852</c:v>
                </c:pt>
                <c:pt idx="21">
                  <c:v>1376.3554537605833</c:v>
                </c:pt>
                <c:pt idx="22">
                  <c:v>1334.9597286610051</c:v>
                </c:pt>
                <c:pt idx="23">
                  <c:v>1270.9174289489383</c:v>
                </c:pt>
                <c:pt idx="24">
                  <c:v>1463.255102093578</c:v>
                </c:pt>
                <c:pt idx="25">
                  <c:v>1518.9770681943673</c:v>
                </c:pt>
                <c:pt idx="26">
                  <c:v>1695.6857687885968</c:v>
                </c:pt>
                <c:pt idx="27">
                  <c:v>1657.3641098837898</c:v>
                </c:pt>
                <c:pt idx="28">
                  <c:v>1715.6551323051217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2A7-4F28-93A6-3B3BE1031F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2135264"/>
        <c:axId val="252135824"/>
      </c:scatterChart>
      <c:valAx>
        <c:axId val="252135264"/>
        <c:scaling>
          <c:orientation val="minMax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 sz="1100"/>
                </a:pPr>
                <a:r>
                  <a:rPr lang="en-US" sz="1100">
                    <a:latin typeface="Symbol" pitchFamily="18" charset="2"/>
                  </a:rPr>
                  <a:t>s</a:t>
                </a:r>
                <a:r>
                  <a:rPr lang="en-US" sz="1100" baseline="-25000"/>
                  <a:t>vh</a:t>
                </a:r>
                <a:r>
                  <a:rPr lang="en-US" sz="1100"/>
                  <a:t>'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52135824"/>
        <c:crosses val="autoZero"/>
        <c:crossBetween val="midCat"/>
      </c:valAx>
      <c:valAx>
        <c:axId val="252135824"/>
        <c:scaling>
          <c:orientation val="minMax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V- 5000 (ft/sec)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5213526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Predicted Equivalent Mud Weight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emw-Hubberrt</c:v>
          </c:tx>
          <c:marker>
            <c:symbol val="none"/>
          </c:marker>
          <c:xVal>
            <c:numRef>
              <c:f>'A20ST2-Prediction'!$AA$5:$AA$58</c:f>
              <c:numCache>
                <c:formatCode>0.00</c:formatCode>
                <c:ptCount val="54"/>
                <c:pt idx="0">
                  <c:v>8.7654798908574882</c:v>
                </c:pt>
                <c:pt idx="1">
                  <c:v>8.3200573409948699</c:v>
                </c:pt>
                <c:pt idx="2">
                  <c:v>8.5354378616637234</c:v>
                </c:pt>
                <c:pt idx="3">
                  <c:v>8.6717519318896805</c:v>
                </c:pt>
                <c:pt idx="4">
                  <c:v>9.4544165553928678</c:v>
                </c:pt>
                <c:pt idx="5">
                  <c:v>9.1203314824532047</c:v>
                </c:pt>
                <c:pt idx="6">
                  <c:v>9.631210040005687</c:v>
                </c:pt>
                <c:pt idx="7">
                  <c:v>9.567666701550511</c:v>
                </c:pt>
                <c:pt idx="8">
                  <c:v>9.6469890884009857</c:v>
                </c:pt>
                <c:pt idx="9">
                  <c:v>9.6617151869449867</c:v>
                </c:pt>
                <c:pt idx="10">
                  <c:v>9.5625196796223086</c:v>
                </c:pt>
                <c:pt idx="11">
                  <c:v>9.8438755193023688</c:v>
                </c:pt>
                <c:pt idx="12">
                  <c:v>10.077093131133379</c:v>
                </c:pt>
                <c:pt idx="13">
                  <c:v>10.006363262824451</c:v>
                </c:pt>
                <c:pt idx="14">
                  <c:v>10.364230265187922</c:v>
                </c:pt>
                <c:pt idx="15">
                  <c:v>10.576752345726257</c:v>
                </c:pt>
                <c:pt idx="16">
                  <c:v>10.836919674458047</c:v>
                </c:pt>
                <c:pt idx="17">
                  <c:v>10.981318512130883</c:v>
                </c:pt>
                <c:pt idx="18">
                  <c:v>11.255827680561481</c:v>
                </c:pt>
                <c:pt idx="19">
                  <c:v>11.458158807867616</c:v>
                </c:pt>
                <c:pt idx="20">
                  <c:v>11.90936747662008</c:v>
                </c:pt>
                <c:pt idx="21">
                  <c:v>12.162046520427307</c:v>
                </c:pt>
                <c:pt idx="22">
                  <c:v>12.18467822119646</c:v>
                </c:pt>
                <c:pt idx="23">
                  <c:v>12.28076816402813</c:v>
                </c:pt>
                <c:pt idx="24">
                  <c:v>12.472183672842249</c:v>
                </c:pt>
                <c:pt idx="25">
                  <c:v>12.60112546989806</c:v>
                </c:pt>
                <c:pt idx="26">
                  <c:v>12.719595629809817</c:v>
                </c:pt>
                <c:pt idx="27">
                  <c:v>12.923613162924115</c:v>
                </c:pt>
                <c:pt idx="28">
                  <c:v>13.106762971408738</c:v>
                </c:pt>
                <c:pt idx="29">
                  <c:v>13.27233988643887</c:v>
                </c:pt>
                <c:pt idx="30">
                  <c:v>13.435884323710813</c:v>
                </c:pt>
                <c:pt idx="31">
                  <c:v>13.643530909416551</c:v>
                </c:pt>
                <c:pt idx="32">
                  <c:v>14.005633999765939</c:v>
                </c:pt>
                <c:pt idx="33">
                  <c:v>14.338786428986715</c:v>
                </c:pt>
                <c:pt idx="34">
                  <c:v>14.571610524729772</c:v>
                </c:pt>
                <c:pt idx="35">
                  <c:v>14.712538472812906</c:v>
                </c:pt>
                <c:pt idx="36">
                  <c:v>14.874307926789843</c:v>
                </c:pt>
                <c:pt idx="37">
                  <c:v>14.981537428067947</c:v>
                </c:pt>
                <c:pt idx="38">
                  <c:v>15.021659994901958</c:v>
                </c:pt>
                <c:pt idx="39">
                  <c:v>15.0192962073569</c:v>
                </c:pt>
                <c:pt idx="40">
                  <c:v>15.060063963458338</c:v>
                </c:pt>
                <c:pt idx="41">
                  <c:v>15.117477792347287</c:v>
                </c:pt>
                <c:pt idx="42">
                  <c:v>15.136913549922895</c:v>
                </c:pt>
                <c:pt idx="43">
                  <c:v>15.138783776978572</c:v>
                </c:pt>
                <c:pt idx="44">
                  <c:v>15.136797711643423</c:v>
                </c:pt>
                <c:pt idx="45">
                  <c:v>15.086739261065524</c:v>
                </c:pt>
                <c:pt idx="46">
                  <c:v>15.049451299642191</c:v>
                </c:pt>
                <c:pt idx="47">
                  <c:v>15.03509454414657</c:v>
                </c:pt>
                <c:pt idx="48">
                  <c:v>15.052738994709051</c:v>
                </c:pt>
                <c:pt idx="49">
                  <c:v>15.09744941599396</c:v>
                </c:pt>
                <c:pt idx="50">
                  <c:v>15.078808863448875</c:v>
                </c:pt>
                <c:pt idx="51">
                  <c:v>15.056852848967191</c:v>
                </c:pt>
                <c:pt idx="52">
                  <c:v>15.034909756571926</c:v>
                </c:pt>
                <c:pt idx="53">
                  <c:v>15.005883178631141</c:v>
                </c:pt>
              </c:numCache>
            </c:numRef>
          </c:xVal>
          <c:yVal>
            <c:numRef>
              <c:f>'A20ST2-Prediction'!$I$2:$I$55</c:f>
              <c:numCache>
                <c:formatCode>0.000</c:formatCode>
                <c:ptCount val="54"/>
                <c:pt idx="0">
                  <c:v>4259.2700000000004</c:v>
                </c:pt>
                <c:pt idx="1">
                  <c:v>4287.2700000000004</c:v>
                </c:pt>
                <c:pt idx="2">
                  <c:v>4574.2700000000004</c:v>
                </c:pt>
                <c:pt idx="3">
                  <c:v>4717.1949400000003</c:v>
                </c:pt>
                <c:pt idx="4">
                  <c:v>5208.9087600000003</c:v>
                </c:pt>
                <c:pt idx="5">
                  <c:v>5258.8947900000003</c:v>
                </c:pt>
                <c:pt idx="6">
                  <c:v>5785.2265900000002</c:v>
                </c:pt>
                <c:pt idx="7">
                  <c:v>5805.3318200000003</c:v>
                </c:pt>
                <c:pt idx="8">
                  <c:v>5828.9850299999998</c:v>
                </c:pt>
                <c:pt idx="9">
                  <c:v>5885.7527399999999</c:v>
                </c:pt>
                <c:pt idx="10">
                  <c:v>5914.1365900000001</c:v>
                </c:pt>
                <c:pt idx="11">
                  <c:v>5945.27999</c:v>
                </c:pt>
                <c:pt idx="12">
                  <c:v>5979.5771400000003</c:v>
                </c:pt>
                <c:pt idx="13">
                  <c:v>6001.2592500000001</c:v>
                </c:pt>
                <c:pt idx="14">
                  <c:v>6304.4145799999997</c:v>
                </c:pt>
                <c:pt idx="15">
                  <c:v>6321.7602699999998</c:v>
                </c:pt>
                <c:pt idx="16">
                  <c:v>6343.0481600000003</c:v>
                </c:pt>
                <c:pt idx="17">
                  <c:v>6362.7591700000003</c:v>
                </c:pt>
                <c:pt idx="18">
                  <c:v>6455.9988000000003</c:v>
                </c:pt>
                <c:pt idx="19">
                  <c:v>6468.8357699999997</c:v>
                </c:pt>
                <c:pt idx="20">
                  <c:v>6656.9162500000002</c:v>
                </c:pt>
                <c:pt idx="21">
                  <c:v>6676.9676900000004</c:v>
                </c:pt>
                <c:pt idx="22">
                  <c:v>6691.8748100000003</c:v>
                </c:pt>
                <c:pt idx="23">
                  <c:v>6705.0881200000003</c:v>
                </c:pt>
                <c:pt idx="24">
                  <c:v>6720.1300300000003</c:v>
                </c:pt>
                <c:pt idx="25">
                  <c:v>6725.8998300000003</c:v>
                </c:pt>
                <c:pt idx="26">
                  <c:v>6737.0241400000004</c:v>
                </c:pt>
                <c:pt idx="27">
                  <c:v>6837.3774299999995</c:v>
                </c:pt>
                <c:pt idx="28">
                  <c:v>6858.96666</c:v>
                </c:pt>
                <c:pt idx="29">
                  <c:v>6881.5946700000004</c:v>
                </c:pt>
                <c:pt idx="30">
                  <c:v>6894.1141399999997</c:v>
                </c:pt>
                <c:pt idx="31">
                  <c:v>7008.7802099999999</c:v>
                </c:pt>
                <c:pt idx="32">
                  <c:v>7024.4847200000004</c:v>
                </c:pt>
                <c:pt idx="33">
                  <c:v>7047.4041999999999</c:v>
                </c:pt>
                <c:pt idx="34">
                  <c:v>7076.1761999999999</c:v>
                </c:pt>
                <c:pt idx="35">
                  <c:v>7100.7346200000002</c:v>
                </c:pt>
                <c:pt idx="36">
                  <c:v>7210.0886099999998</c:v>
                </c:pt>
                <c:pt idx="37">
                  <c:v>7231.6444700000002</c:v>
                </c:pt>
                <c:pt idx="38">
                  <c:v>7252.7579299999998</c:v>
                </c:pt>
                <c:pt idx="39">
                  <c:v>7271.9457400000001</c:v>
                </c:pt>
                <c:pt idx="40">
                  <c:v>7336.6377700000003</c:v>
                </c:pt>
                <c:pt idx="41">
                  <c:v>7459.9037099999996</c:v>
                </c:pt>
                <c:pt idx="42">
                  <c:v>7587.2707899999996</c:v>
                </c:pt>
                <c:pt idx="43">
                  <c:v>7612.2706200000002</c:v>
                </c:pt>
                <c:pt idx="44">
                  <c:v>7641.7706200000002</c:v>
                </c:pt>
                <c:pt idx="45">
                  <c:v>7659.2706200000002</c:v>
                </c:pt>
                <c:pt idx="46">
                  <c:v>7705.7706200000002</c:v>
                </c:pt>
                <c:pt idx="47">
                  <c:v>7721.2706200000002</c:v>
                </c:pt>
                <c:pt idx="48">
                  <c:v>7736.7706200000002</c:v>
                </c:pt>
                <c:pt idx="49">
                  <c:v>7750.7706200000002</c:v>
                </c:pt>
                <c:pt idx="50">
                  <c:v>7776.7706200000002</c:v>
                </c:pt>
                <c:pt idx="51">
                  <c:v>7794.2706200000002</c:v>
                </c:pt>
                <c:pt idx="52">
                  <c:v>7820.7706200000002</c:v>
                </c:pt>
                <c:pt idx="53">
                  <c:v>7854.2706200000002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824-427F-9EF7-C1BEB06B61F2}"/>
            </c:ext>
          </c:extLst>
        </c:ser>
        <c:ser>
          <c:idx val="1"/>
          <c:order val="1"/>
          <c:tx>
            <c:v>emw-bowers</c:v>
          </c:tx>
          <c:marker>
            <c:symbol val="none"/>
          </c:marker>
          <c:xVal>
            <c:numRef>
              <c:f>'A20ST2-Prediction'!$AD$5:$AD$58</c:f>
              <c:numCache>
                <c:formatCode>0.00</c:formatCode>
                <c:ptCount val="54"/>
                <c:pt idx="0">
                  <c:v>11.043696274860316</c:v>
                </c:pt>
                <c:pt idx="1">
                  <c:v>10.837315215394677</c:v>
                </c:pt>
                <c:pt idx="2">
                  <c:v>11.080530373012502</c:v>
                </c:pt>
                <c:pt idx="3">
                  <c:v>11.219680959273543</c:v>
                </c:pt>
                <c:pt idx="4">
                  <c:v>11.825123450897589</c:v>
                </c:pt>
                <c:pt idx="5">
                  <c:v>11.692625678939942</c:v>
                </c:pt>
                <c:pt idx="6">
                  <c:v>12.166944620902289</c:v>
                </c:pt>
                <c:pt idx="7">
                  <c:v>12.14757583116476</c:v>
                </c:pt>
                <c:pt idx="8">
                  <c:v>12.19205071819605</c:v>
                </c:pt>
                <c:pt idx="9">
                  <c:v>12.223286913411009</c:v>
                </c:pt>
                <c:pt idx="10">
                  <c:v>12.192009139472278</c:v>
                </c:pt>
                <c:pt idx="11">
                  <c:v>12.330885982029145</c:v>
                </c:pt>
                <c:pt idx="12">
                  <c:v>12.451026132125291</c:v>
                </c:pt>
                <c:pt idx="13">
                  <c:v>12.426551339494534</c:v>
                </c:pt>
                <c:pt idx="14">
                  <c:v>12.693073118688311</c:v>
                </c:pt>
                <c:pt idx="15">
                  <c:v>12.795669712702665</c:v>
                </c:pt>
                <c:pt idx="16">
                  <c:v>12.922659135989225</c:v>
                </c:pt>
                <c:pt idx="17">
                  <c:v>12.995155098569466</c:v>
                </c:pt>
                <c:pt idx="18">
                  <c:v>13.14867380236482</c:v>
                </c:pt>
                <c:pt idx="19">
                  <c:v>13.24961074297795</c:v>
                </c:pt>
                <c:pt idx="20">
                  <c:v>13.520138779303165</c:v>
                </c:pt>
                <c:pt idx="21">
                  <c:v>13.651677007812527</c:v>
                </c:pt>
                <c:pt idx="22">
                  <c:v>13.66733586984348</c:v>
                </c:pt>
                <c:pt idx="23">
                  <c:v>13.719344094765443</c:v>
                </c:pt>
                <c:pt idx="24">
                  <c:v>13.820459641124041</c:v>
                </c:pt>
                <c:pt idx="25">
                  <c:v>13.888265984354321</c:v>
                </c:pt>
                <c:pt idx="26">
                  <c:v>13.952771890335134</c:v>
                </c:pt>
                <c:pt idx="27">
                  <c:v>14.085273083951817</c:v>
                </c:pt>
                <c:pt idx="28">
                  <c:v>14.188149676947758</c:v>
                </c:pt>
                <c:pt idx="29">
                  <c:v>14.283089363202295</c:v>
                </c:pt>
                <c:pt idx="30">
                  <c:v>14.37531225836044</c:v>
                </c:pt>
                <c:pt idx="31">
                  <c:v>14.510151752587644</c:v>
                </c:pt>
                <c:pt idx="32">
                  <c:v>14.718122247985956</c:v>
                </c:pt>
                <c:pt idx="33">
                  <c:v>14.916210977658821</c:v>
                </c:pt>
                <c:pt idx="34">
                  <c:v>15.05802632843114</c:v>
                </c:pt>
                <c:pt idx="35">
                  <c:v>15.148233257655237</c:v>
                </c:pt>
                <c:pt idx="36">
                  <c:v>15.263887508091265</c:v>
                </c:pt>
                <c:pt idx="37">
                  <c:v>15.334035895196942</c:v>
                </c:pt>
                <c:pt idx="38">
                  <c:v>15.361882634266008</c:v>
                </c:pt>
                <c:pt idx="39">
                  <c:v>15.362157199825807</c:v>
                </c:pt>
                <c:pt idx="40">
                  <c:v>15.39753285204791</c:v>
                </c:pt>
                <c:pt idx="41">
                  <c:v>15.453237671080316</c:v>
                </c:pt>
                <c:pt idx="42">
                  <c:v>15.484377928810709</c:v>
                </c:pt>
                <c:pt idx="43">
                  <c:v>15.489162456789575</c:v>
                </c:pt>
                <c:pt idx="44">
                  <c:v>15.492142819894397</c:v>
                </c:pt>
                <c:pt idx="45">
                  <c:v>15.463629449853764</c:v>
                </c:pt>
                <c:pt idx="46">
                  <c:v>15.44737625964809</c:v>
                </c:pt>
                <c:pt idx="47">
                  <c:v>15.440952266632728</c:v>
                </c:pt>
                <c:pt idx="48">
                  <c:v>15.454077734459366</c:v>
                </c:pt>
                <c:pt idx="49">
                  <c:v>15.48363257349345</c:v>
                </c:pt>
                <c:pt idx="50">
                  <c:v>15.475766983989255</c:v>
                </c:pt>
                <c:pt idx="51">
                  <c:v>15.464765925967638</c:v>
                </c:pt>
                <c:pt idx="52">
                  <c:v>15.455109550167053</c:v>
                </c:pt>
                <c:pt idx="53">
                  <c:v>15.441719863230711</c:v>
                </c:pt>
              </c:numCache>
            </c:numRef>
          </c:xVal>
          <c:yVal>
            <c:numRef>
              <c:f>'A20ST2-Prediction'!$I$2:$I$55</c:f>
              <c:numCache>
                <c:formatCode>0.000</c:formatCode>
                <c:ptCount val="54"/>
                <c:pt idx="0">
                  <c:v>4259.2700000000004</c:v>
                </c:pt>
                <c:pt idx="1">
                  <c:v>4287.2700000000004</c:v>
                </c:pt>
                <c:pt idx="2">
                  <c:v>4574.2700000000004</c:v>
                </c:pt>
                <c:pt idx="3">
                  <c:v>4717.1949400000003</c:v>
                </c:pt>
                <c:pt idx="4">
                  <c:v>5208.9087600000003</c:v>
                </c:pt>
                <c:pt idx="5">
                  <c:v>5258.8947900000003</c:v>
                </c:pt>
                <c:pt idx="6">
                  <c:v>5785.2265900000002</c:v>
                </c:pt>
                <c:pt idx="7">
                  <c:v>5805.3318200000003</c:v>
                </c:pt>
                <c:pt idx="8">
                  <c:v>5828.9850299999998</c:v>
                </c:pt>
                <c:pt idx="9">
                  <c:v>5885.7527399999999</c:v>
                </c:pt>
                <c:pt idx="10">
                  <c:v>5914.1365900000001</c:v>
                </c:pt>
                <c:pt idx="11">
                  <c:v>5945.27999</c:v>
                </c:pt>
                <c:pt idx="12">
                  <c:v>5979.5771400000003</c:v>
                </c:pt>
                <c:pt idx="13">
                  <c:v>6001.2592500000001</c:v>
                </c:pt>
                <c:pt idx="14">
                  <c:v>6304.4145799999997</c:v>
                </c:pt>
                <c:pt idx="15">
                  <c:v>6321.7602699999998</c:v>
                </c:pt>
                <c:pt idx="16">
                  <c:v>6343.0481600000003</c:v>
                </c:pt>
                <c:pt idx="17">
                  <c:v>6362.7591700000003</c:v>
                </c:pt>
                <c:pt idx="18">
                  <c:v>6455.9988000000003</c:v>
                </c:pt>
                <c:pt idx="19">
                  <c:v>6468.8357699999997</c:v>
                </c:pt>
                <c:pt idx="20">
                  <c:v>6656.9162500000002</c:v>
                </c:pt>
                <c:pt idx="21">
                  <c:v>6676.9676900000004</c:v>
                </c:pt>
                <c:pt idx="22">
                  <c:v>6691.8748100000003</c:v>
                </c:pt>
                <c:pt idx="23">
                  <c:v>6705.0881200000003</c:v>
                </c:pt>
                <c:pt idx="24">
                  <c:v>6720.1300300000003</c:v>
                </c:pt>
                <c:pt idx="25">
                  <c:v>6725.8998300000003</c:v>
                </c:pt>
                <c:pt idx="26">
                  <c:v>6737.0241400000004</c:v>
                </c:pt>
                <c:pt idx="27">
                  <c:v>6837.3774299999995</c:v>
                </c:pt>
                <c:pt idx="28">
                  <c:v>6858.96666</c:v>
                </c:pt>
                <c:pt idx="29">
                  <c:v>6881.5946700000004</c:v>
                </c:pt>
                <c:pt idx="30">
                  <c:v>6894.1141399999997</c:v>
                </c:pt>
                <c:pt idx="31">
                  <c:v>7008.7802099999999</c:v>
                </c:pt>
                <c:pt idx="32">
                  <c:v>7024.4847200000004</c:v>
                </c:pt>
                <c:pt idx="33">
                  <c:v>7047.4041999999999</c:v>
                </c:pt>
                <c:pt idx="34">
                  <c:v>7076.1761999999999</c:v>
                </c:pt>
                <c:pt idx="35">
                  <c:v>7100.7346200000002</c:v>
                </c:pt>
                <c:pt idx="36">
                  <c:v>7210.0886099999998</c:v>
                </c:pt>
                <c:pt idx="37">
                  <c:v>7231.6444700000002</c:v>
                </c:pt>
                <c:pt idx="38">
                  <c:v>7252.7579299999998</c:v>
                </c:pt>
                <c:pt idx="39">
                  <c:v>7271.9457400000001</c:v>
                </c:pt>
                <c:pt idx="40">
                  <c:v>7336.6377700000003</c:v>
                </c:pt>
                <c:pt idx="41">
                  <c:v>7459.9037099999996</c:v>
                </c:pt>
                <c:pt idx="42">
                  <c:v>7587.2707899999996</c:v>
                </c:pt>
                <c:pt idx="43">
                  <c:v>7612.2706200000002</c:v>
                </c:pt>
                <c:pt idx="44">
                  <c:v>7641.7706200000002</c:v>
                </c:pt>
                <c:pt idx="45">
                  <c:v>7659.2706200000002</c:v>
                </c:pt>
                <c:pt idx="46">
                  <c:v>7705.7706200000002</c:v>
                </c:pt>
                <c:pt idx="47">
                  <c:v>7721.2706200000002</c:v>
                </c:pt>
                <c:pt idx="48">
                  <c:v>7736.7706200000002</c:v>
                </c:pt>
                <c:pt idx="49">
                  <c:v>7750.7706200000002</c:v>
                </c:pt>
                <c:pt idx="50">
                  <c:v>7776.7706200000002</c:v>
                </c:pt>
                <c:pt idx="51">
                  <c:v>7794.2706200000002</c:v>
                </c:pt>
                <c:pt idx="52">
                  <c:v>7820.7706200000002</c:v>
                </c:pt>
                <c:pt idx="53">
                  <c:v>7854.2706200000002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824-427F-9EF7-C1BEB06B61F2}"/>
            </c:ext>
          </c:extLst>
        </c:ser>
        <c:ser>
          <c:idx val="2"/>
          <c:order val="2"/>
          <c:tx>
            <c:v>EMW-Eaton</c:v>
          </c:tx>
          <c:marker>
            <c:symbol val="none"/>
          </c:marker>
          <c:xVal>
            <c:numRef>
              <c:f>'A20ST2-Prediction'!$AG$5:$AG$58</c:f>
              <c:numCache>
                <c:formatCode>0.00</c:formatCode>
                <c:ptCount val="54"/>
                <c:pt idx="0">
                  <c:v>8.6485437620909753</c:v>
                </c:pt>
                <c:pt idx="1">
                  <c:v>8.2221313461056038</c:v>
                </c:pt>
                <c:pt idx="2">
                  <c:v>8.5577057577743965</c:v>
                </c:pt>
                <c:pt idx="3">
                  <c:v>8.7444438057931695</c:v>
                </c:pt>
                <c:pt idx="4">
                  <c:v>9.7268607929580213</c:v>
                </c:pt>
                <c:pt idx="5">
                  <c:v>9.4225877704973993</c:v>
                </c:pt>
                <c:pt idx="6">
                  <c:v>10.179878343433932</c:v>
                </c:pt>
                <c:pt idx="7">
                  <c:v>10.128558165456269</c:v>
                </c:pt>
                <c:pt idx="8">
                  <c:v>10.2199599673949</c:v>
                </c:pt>
                <c:pt idx="9">
                  <c:v>10.264665124880617</c:v>
                </c:pt>
                <c:pt idx="10">
                  <c:v>10.183648690632969</c:v>
                </c:pt>
                <c:pt idx="11">
                  <c:v>10.471001177390642</c:v>
                </c:pt>
                <c:pt idx="12">
                  <c:v>10.710711289927914</c:v>
                </c:pt>
                <c:pt idx="13">
                  <c:v>10.657532180215107</c:v>
                </c:pt>
                <c:pt idx="14">
                  <c:v>11.182936486961014</c:v>
                </c:pt>
                <c:pt idx="15">
                  <c:v>11.387923631853516</c:v>
                </c:pt>
                <c:pt idx="16">
                  <c:v>11.63605979868526</c:v>
                </c:pt>
                <c:pt idx="17">
                  <c:v>11.77838156336548</c:v>
                </c:pt>
                <c:pt idx="18">
                  <c:v>12.081271061998223</c:v>
                </c:pt>
                <c:pt idx="19">
                  <c:v>12.263874932788875</c:v>
                </c:pt>
                <c:pt idx="20">
                  <c:v>12.757624490486634</c:v>
                </c:pt>
                <c:pt idx="21">
                  <c:v>12.976284658351595</c:v>
                </c:pt>
                <c:pt idx="22">
                  <c:v>13.002938511689427</c:v>
                </c:pt>
                <c:pt idx="23">
                  <c:v>13.088113656249096</c:v>
                </c:pt>
                <c:pt idx="24">
                  <c:v>13.249929049798906</c:v>
                </c:pt>
                <c:pt idx="25">
                  <c:v>13.355147266200289</c:v>
                </c:pt>
                <c:pt idx="26">
                  <c:v>13.453986700838948</c:v>
                </c:pt>
                <c:pt idx="27">
                  <c:v>13.665712928008805</c:v>
                </c:pt>
                <c:pt idx="28">
                  <c:v>13.815926065291812</c:v>
                </c:pt>
                <c:pt idx="29">
                  <c:v>13.951301794028987</c:v>
                </c:pt>
                <c:pt idx="30">
                  <c:v>14.078033547633334</c:v>
                </c:pt>
                <c:pt idx="31">
                  <c:v>14.288499457876702</c:v>
                </c:pt>
                <c:pt idx="32">
                  <c:v>14.549087215596403</c:v>
                </c:pt>
                <c:pt idx="33">
                  <c:v>14.784544280174631</c:v>
                </c:pt>
                <c:pt idx="34">
                  <c:v>14.949832997564748</c:v>
                </c:pt>
                <c:pt idx="35">
                  <c:v>15.051189218368092</c:v>
                </c:pt>
                <c:pt idx="36">
                  <c:v>15.203269585728854</c:v>
                </c:pt>
                <c:pt idx="37">
                  <c:v>15.278539517937807</c:v>
                </c:pt>
                <c:pt idx="38">
                  <c:v>15.312307979680098</c:v>
                </c:pt>
                <c:pt idx="39">
                  <c:v>15.319400960332811</c:v>
                </c:pt>
                <c:pt idx="40">
                  <c:v>15.373556042032966</c:v>
                </c:pt>
                <c:pt idx="41">
                  <c:v>15.46414925104378</c:v>
                </c:pt>
                <c:pt idx="42">
                  <c:v>15.532903203515373</c:v>
                </c:pt>
                <c:pt idx="43">
                  <c:v>15.545134317098874</c:v>
                </c:pt>
                <c:pt idx="44">
                  <c:v>15.557087889041584</c:v>
                </c:pt>
                <c:pt idx="45">
                  <c:v>15.535886027767173</c:v>
                </c:pt>
                <c:pt idx="46">
                  <c:v>15.534858029716567</c:v>
                </c:pt>
                <c:pt idx="47">
                  <c:v>15.533431013598998</c:v>
                </c:pt>
                <c:pt idx="48">
                  <c:v>15.550586563524092</c:v>
                </c:pt>
                <c:pt idx="49">
                  <c:v>15.582663845435226</c:v>
                </c:pt>
                <c:pt idx="50">
                  <c:v>15.583290157201652</c:v>
                </c:pt>
                <c:pt idx="51">
                  <c:v>15.578274185351999</c:v>
                </c:pt>
                <c:pt idx="52">
                  <c:v>15.577192494844315</c:v>
                </c:pt>
                <c:pt idx="53">
                  <c:v>15.574834442629186</c:v>
                </c:pt>
              </c:numCache>
            </c:numRef>
          </c:xVal>
          <c:yVal>
            <c:numRef>
              <c:f>'A20ST2-Prediction'!$I$2:$I$55</c:f>
              <c:numCache>
                <c:formatCode>0.000</c:formatCode>
                <c:ptCount val="54"/>
                <c:pt idx="0">
                  <c:v>4259.2700000000004</c:v>
                </c:pt>
                <c:pt idx="1">
                  <c:v>4287.2700000000004</c:v>
                </c:pt>
                <c:pt idx="2">
                  <c:v>4574.2700000000004</c:v>
                </c:pt>
                <c:pt idx="3">
                  <c:v>4717.1949400000003</c:v>
                </c:pt>
                <c:pt idx="4">
                  <c:v>5208.9087600000003</c:v>
                </c:pt>
                <c:pt idx="5">
                  <c:v>5258.8947900000003</c:v>
                </c:pt>
                <c:pt idx="6">
                  <c:v>5785.2265900000002</c:v>
                </c:pt>
                <c:pt idx="7">
                  <c:v>5805.3318200000003</c:v>
                </c:pt>
                <c:pt idx="8">
                  <c:v>5828.9850299999998</c:v>
                </c:pt>
                <c:pt idx="9">
                  <c:v>5885.7527399999999</c:v>
                </c:pt>
                <c:pt idx="10">
                  <c:v>5914.1365900000001</c:v>
                </c:pt>
                <c:pt idx="11">
                  <c:v>5945.27999</c:v>
                </c:pt>
                <c:pt idx="12">
                  <c:v>5979.5771400000003</c:v>
                </c:pt>
                <c:pt idx="13">
                  <c:v>6001.2592500000001</c:v>
                </c:pt>
                <c:pt idx="14">
                  <c:v>6304.4145799999997</c:v>
                </c:pt>
                <c:pt idx="15">
                  <c:v>6321.7602699999998</c:v>
                </c:pt>
                <c:pt idx="16">
                  <c:v>6343.0481600000003</c:v>
                </c:pt>
                <c:pt idx="17">
                  <c:v>6362.7591700000003</c:v>
                </c:pt>
                <c:pt idx="18">
                  <c:v>6455.9988000000003</c:v>
                </c:pt>
                <c:pt idx="19">
                  <c:v>6468.8357699999997</c:v>
                </c:pt>
                <c:pt idx="20">
                  <c:v>6656.9162500000002</c:v>
                </c:pt>
                <c:pt idx="21">
                  <c:v>6676.9676900000004</c:v>
                </c:pt>
                <c:pt idx="22">
                  <c:v>6691.8748100000003</c:v>
                </c:pt>
                <c:pt idx="23">
                  <c:v>6705.0881200000003</c:v>
                </c:pt>
                <c:pt idx="24">
                  <c:v>6720.1300300000003</c:v>
                </c:pt>
                <c:pt idx="25">
                  <c:v>6725.8998300000003</c:v>
                </c:pt>
                <c:pt idx="26">
                  <c:v>6737.0241400000004</c:v>
                </c:pt>
                <c:pt idx="27">
                  <c:v>6837.3774299999995</c:v>
                </c:pt>
                <c:pt idx="28">
                  <c:v>6858.96666</c:v>
                </c:pt>
                <c:pt idx="29">
                  <c:v>6881.5946700000004</c:v>
                </c:pt>
                <c:pt idx="30">
                  <c:v>6894.1141399999997</c:v>
                </c:pt>
                <c:pt idx="31">
                  <c:v>7008.7802099999999</c:v>
                </c:pt>
                <c:pt idx="32">
                  <c:v>7024.4847200000004</c:v>
                </c:pt>
                <c:pt idx="33">
                  <c:v>7047.4041999999999</c:v>
                </c:pt>
                <c:pt idx="34">
                  <c:v>7076.1761999999999</c:v>
                </c:pt>
                <c:pt idx="35">
                  <c:v>7100.7346200000002</c:v>
                </c:pt>
                <c:pt idx="36">
                  <c:v>7210.0886099999998</c:v>
                </c:pt>
                <c:pt idx="37">
                  <c:v>7231.6444700000002</c:v>
                </c:pt>
                <c:pt idx="38">
                  <c:v>7252.7579299999998</c:v>
                </c:pt>
                <c:pt idx="39">
                  <c:v>7271.9457400000001</c:v>
                </c:pt>
                <c:pt idx="40">
                  <c:v>7336.6377700000003</c:v>
                </c:pt>
                <c:pt idx="41">
                  <c:v>7459.9037099999996</c:v>
                </c:pt>
                <c:pt idx="42">
                  <c:v>7587.2707899999996</c:v>
                </c:pt>
                <c:pt idx="43">
                  <c:v>7612.2706200000002</c:v>
                </c:pt>
                <c:pt idx="44">
                  <c:v>7641.7706200000002</c:v>
                </c:pt>
                <c:pt idx="45">
                  <c:v>7659.2706200000002</c:v>
                </c:pt>
                <c:pt idx="46">
                  <c:v>7705.7706200000002</c:v>
                </c:pt>
                <c:pt idx="47">
                  <c:v>7721.2706200000002</c:v>
                </c:pt>
                <c:pt idx="48">
                  <c:v>7736.7706200000002</c:v>
                </c:pt>
                <c:pt idx="49">
                  <c:v>7750.7706200000002</c:v>
                </c:pt>
                <c:pt idx="50">
                  <c:v>7776.7706200000002</c:v>
                </c:pt>
                <c:pt idx="51">
                  <c:v>7794.2706200000002</c:v>
                </c:pt>
                <c:pt idx="52">
                  <c:v>7820.7706200000002</c:v>
                </c:pt>
                <c:pt idx="53">
                  <c:v>7854.2706200000002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824-427F-9EF7-C1BEB06B61F2}"/>
            </c:ext>
          </c:extLst>
        </c:ser>
        <c:ser>
          <c:idx val="3"/>
          <c:order val="3"/>
          <c:tx>
            <c:v>EMW-geotech</c:v>
          </c:tx>
          <c:marker>
            <c:symbol val="none"/>
          </c:marker>
          <c:xVal>
            <c:numRef>
              <c:f>'A20ST2-Prediction'!$AJ$5:$AJ$58</c:f>
              <c:numCache>
                <c:formatCode>0.00</c:formatCode>
                <c:ptCount val="54"/>
                <c:pt idx="0">
                  <c:v>8.0543895848778035</c:v>
                </c:pt>
                <c:pt idx="1">
                  <c:v>7.2744567662392692</c:v>
                </c:pt>
                <c:pt idx="2">
                  <c:v>7.2883932213964844</c:v>
                </c:pt>
                <c:pt idx="3">
                  <c:v>7.3427443595735662</c:v>
                </c:pt>
                <c:pt idx="4">
                  <c:v>8.1539545964432012</c:v>
                </c:pt>
                <c:pt idx="5">
                  <c:v>7.4740288157521118</c:v>
                </c:pt>
                <c:pt idx="6">
                  <c:v>7.8001150937938499</c:v>
                </c:pt>
                <c:pt idx="7">
                  <c:v>7.6502366384758842</c:v>
                </c:pt>
                <c:pt idx="8">
                  <c:v>7.7801528216503515</c:v>
                </c:pt>
                <c:pt idx="9">
                  <c:v>7.74063133065017</c:v>
                </c:pt>
                <c:pt idx="10">
                  <c:v>7.5074288113122591</c:v>
                </c:pt>
                <c:pt idx="11">
                  <c:v>8.0280170666792863</c:v>
                </c:pt>
                <c:pt idx="12">
                  <c:v>8.4420986497988526</c:v>
                </c:pt>
                <c:pt idx="13">
                  <c:v>8.2832390006649756</c:v>
                </c:pt>
                <c:pt idx="14">
                  <c:v>8.6805685466258176</c:v>
                </c:pt>
                <c:pt idx="15">
                  <c:v>9.0752258648928237</c:v>
                </c:pt>
                <c:pt idx="16">
                  <c:v>9.54873871969974</c:v>
                </c:pt>
                <c:pt idx="17">
                  <c:v>9.8022182399679973</c:v>
                </c:pt>
                <c:pt idx="18">
                  <c:v>10.237251027911494</c:v>
                </c:pt>
                <c:pt idx="19">
                  <c:v>10.588521343124725</c:v>
                </c:pt>
                <c:pt idx="20">
                  <c:v>11.250463289372524</c:v>
                </c:pt>
                <c:pt idx="21">
                  <c:v>11.661588929141258</c:v>
                </c:pt>
                <c:pt idx="22">
                  <c:v>11.690091255004916</c:v>
                </c:pt>
                <c:pt idx="23">
                  <c:v>11.840019137476894</c:v>
                </c:pt>
                <c:pt idx="24">
                  <c:v>12.139899294619299</c:v>
                </c:pt>
                <c:pt idx="25">
                  <c:v>12.339572700522728</c:v>
                </c:pt>
                <c:pt idx="26">
                  <c:v>12.51690622923188</c:v>
                </c:pt>
                <c:pt idx="27">
                  <c:v>12.781623496167697</c:v>
                </c:pt>
                <c:pt idx="28">
                  <c:v>13.043394755507537</c:v>
                </c:pt>
                <c:pt idx="29">
                  <c:v>13.272941277827737</c:v>
                </c:pt>
                <c:pt idx="30">
                  <c:v>13.497677499786407</c:v>
                </c:pt>
                <c:pt idx="31">
                  <c:v>13.750957910068303</c:v>
                </c:pt>
                <c:pt idx="32">
                  <c:v>14.217719706906136</c:v>
                </c:pt>
                <c:pt idx="33">
                  <c:v>14.617257710053122</c:v>
                </c:pt>
                <c:pt idx="34">
                  <c:v>14.879507695218274</c:v>
                </c:pt>
                <c:pt idx="35">
                  <c:v>15.030879505766357</c:v>
                </c:pt>
                <c:pt idx="36">
                  <c:v>15.194074852554815</c:v>
                </c:pt>
                <c:pt idx="37">
                  <c:v>15.303549451091421</c:v>
                </c:pt>
                <c:pt idx="38">
                  <c:v>15.343228344189521</c:v>
                </c:pt>
                <c:pt idx="39">
                  <c:v>15.339887547000966</c:v>
                </c:pt>
                <c:pt idx="40">
                  <c:v>15.377917209731683</c:v>
                </c:pt>
                <c:pt idx="41">
                  <c:v>15.429927965706357</c:v>
                </c:pt>
                <c:pt idx="42">
                  <c:v>15.44306892964129</c:v>
                </c:pt>
                <c:pt idx="43">
                  <c:v>15.443600990319418</c:v>
                </c:pt>
                <c:pt idx="44">
                  <c:v>15.439854479100585</c:v>
                </c:pt>
                <c:pt idx="45">
                  <c:v>15.386407272112661</c:v>
                </c:pt>
                <c:pt idx="46">
                  <c:v>15.343473627490198</c:v>
                </c:pt>
                <c:pt idx="47">
                  <c:v>15.326825146234343</c:v>
                </c:pt>
                <c:pt idx="48">
                  <c:v>15.344624645179183</c:v>
                </c:pt>
                <c:pt idx="49">
                  <c:v>15.391441358638039</c:v>
                </c:pt>
                <c:pt idx="50">
                  <c:v>15.369642361101505</c:v>
                </c:pt>
                <c:pt idx="51">
                  <c:v>15.344630202212738</c:v>
                </c:pt>
                <c:pt idx="52">
                  <c:v>15.318614520156288</c:v>
                </c:pt>
                <c:pt idx="53">
                  <c:v>15.283931202720261</c:v>
                </c:pt>
              </c:numCache>
            </c:numRef>
          </c:xVal>
          <c:yVal>
            <c:numRef>
              <c:f>'A20ST2-Prediction'!$I$2:$I$55</c:f>
              <c:numCache>
                <c:formatCode>0.000</c:formatCode>
                <c:ptCount val="54"/>
                <c:pt idx="0">
                  <c:v>4259.2700000000004</c:v>
                </c:pt>
                <c:pt idx="1">
                  <c:v>4287.2700000000004</c:v>
                </c:pt>
                <c:pt idx="2">
                  <c:v>4574.2700000000004</c:v>
                </c:pt>
                <c:pt idx="3">
                  <c:v>4717.1949400000003</c:v>
                </c:pt>
                <c:pt idx="4">
                  <c:v>5208.9087600000003</c:v>
                </c:pt>
                <c:pt idx="5">
                  <c:v>5258.8947900000003</c:v>
                </c:pt>
                <c:pt idx="6">
                  <c:v>5785.2265900000002</c:v>
                </c:pt>
                <c:pt idx="7">
                  <c:v>5805.3318200000003</c:v>
                </c:pt>
                <c:pt idx="8">
                  <c:v>5828.9850299999998</c:v>
                </c:pt>
                <c:pt idx="9">
                  <c:v>5885.7527399999999</c:v>
                </c:pt>
                <c:pt idx="10">
                  <c:v>5914.1365900000001</c:v>
                </c:pt>
                <c:pt idx="11">
                  <c:v>5945.27999</c:v>
                </c:pt>
                <c:pt idx="12">
                  <c:v>5979.5771400000003</c:v>
                </c:pt>
                <c:pt idx="13">
                  <c:v>6001.2592500000001</c:v>
                </c:pt>
                <c:pt idx="14">
                  <c:v>6304.4145799999997</c:v>
                </c:pt>
                <c:pt idx="15">
                  <c:v>6321.7602699999998</c:v>
                </c:pt>
                <c:pt idx="16">
                  <c:v>6343.0481600000003</c:v>
                </c:pt>
                <c:pt idx="17">
                  <c:v>6362.7591700000003</c:v>
                </c:pt>
                <c:pt idx="18">
                  <c:v>6455.9988000000003</c:v>
                </c:pt>
                <c:pt idx="19">
                  <c:v>6468.8357699999997</c:v>
                </c:pt>
                <c:pt idx="20">
                  <c:v>6656.9162500000002</c:v>
                </c:pt>
                <c:pt idx="21">
                  <c:v>6676.9676900000004</c:v>
                </c:pt>
                <c:pt idx="22">
                  <c:v>6691.8748100000003</c:v>
                </c:pt>
                <c:pt idx="23">
                  <c:v>6705.0881200000003</c:v>
                </c:pt>
                <c:pt idx="24">
                  <c:v>6720.1300300000003</c:v>
                </c:pt>
                <c:pt idx="25">
                  <c:v>6725.8998300000003</c:v>
                </c:pt>
                <c:pt idx="26">
                  <c:v>6737.0241400000004</c:v>
                </c:pt>
                <c:pt idx="27">
                  <c:v>6837.3774299999995</c:v>
                </c:pt>
                <c:pt idx="28">
                  <c:v>6858.96666</c:v>
                </c:pt>
                <c:pt idx="29">
                  <c:v>6881.5946700000004</c:v>
                </c:pt>
                <c:pt idx="30">
                  <c:v>6894.1141399999997</c:v>
                </c:pt>
                <c:pt idx="31">
                  <c:v>7008.7802099999999</c:v>
                </c:pt>
                <c:pt idx="32">
                  <c:v>7024.4847200000004</c:v>
                </c:pt>
                <c:pt idx="33">
                  <c:v>7047.4041999999999</c:v>
                </c:pt>
                <c:pt idx="34">
                  <c:v>7076.1761999999999</c:v>
                </c:pt>
                <c:pt idx="35">
                  <c:v>7100.7346200000002</c:v>
                </c:pt>
                <c:pt idx="36">
                  <c:v>7210.0886099999998</c:v>
                </c:pt>
                <c:pt idx="37">
                  <c:v>7231.6444700000002</c:v>
                </c:pt>
                <c:pt idx="38">
                  <c:v>7252.7579299999998</c:v>
                </c:pt>
                <c:pt idx="39">
                  <c:v>7271.9457400000001</c:v>
                </c:pt>
                <c:pt idx="40">
                  <c:v>7336.6377700000003</c:v>
                </c:pt>
                <c:pt idx="41">
                  <c:v>7459.9037099999996</c:v>
                </c:pt>
                <c:pt idx="42">
                  <c:v>7587.2707899999996</c:v>
                </c:pt>
                <c:pt idx="43">
                  <c:v>7612.2706200000002</c:v>
                </c:pt>
                <c:pt idx="44">
                  <c:v>7641.7706200000002</c:v>
                </c:pt>
                <c:pt idx="45">
                  <c:v>7659.2706200000002</c:v>
                </c:pt>
                <c:pt idx="46">
                  <c:v>7705.7706200000002</c:v>
                </c:pt>
                <c:pt idx="47">
                  <c:v>7721.2706200000002</c:v>
                </c:pt>
                <c:pt idx="48">
                  <c:v>7736.7706200000002</c:v>
                </c:pt>
                <c:pt idx="49">
                  <c:v>7750.7706200000002</c:v>
                </c:pt>
                <c:pt idx="50">
                  <c:v>7776.7706200000002</c:v>
                </c:pt>
                <c:pt idx="51">
                  <c:v>7794.2706200000002</c:v>
                </c:pt>
                <c:pt idx="52">
                  <c:v>7820.7706200000002</c:v>
                </c:pt>
                <c:pt idx="53">
                  <c:v>7854.2706200000002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824-427F-9EF7-C1BEB06B61F2}"/>
            </c:ext>
          </c:extLst>
        </c:ser>
        <c:ser>
          <c:idx val="4"/>
          <c:order val="4"/>
          <c:tx>
            <c:v>emw-butter</c:v>
          </c:tx>
          <c:marker>
            <c:symbol val="none"/>
          </c:marker>
          <c:xVal>
            <c:numRef>
              <c:f>'A20ST2-Prediction'!$AM$5:$AM$58</c:f>
              <c:numCache>
                <c:formatCode>0.00</c:formatCode>
                <c:ptCount val="54"/>
                <c:pt idx="0">
                  <c:v>8.0451933391690584</c:v>
                </c:pt>
                <c:pt idx="1">
                  <c:v>7.2000488966885374</c:v>
                </c:pt>
                <c:pt idx="2">
                  <c:v>7.1610148765488431</c:v>
                </c:pt>
                <c:pt idx="3">
                  <c:v>7.1916689474217064</c:v>
                </c:pt>
                <c:pt idx="4">
                  <c:v>7.9940524338606789</c:v>
                </c:pt>
                <c:pt idx="5">
                  <c:v>7.2241716748317462</c:v>
                </c:pt>
                <c:pt idx="6">
                  <c:v>7.478999875973166</c:v>
                </c:pt>
                <c:pt idx="7">
                  <c:v>7.3027543810978095</c:v>
                </c:pt>
                <c:pt idx="8">
                  <c:v>7.4468506250321207</c:v>
                </c:pt>
                <c:pt idx="9">
                  <c:v>7.3889154326011521</c:v>
                </c:pt>
                <c:pt idx="10">
                  <c:v>7.1134312989197843</c:v>
                </c:pt>
                <c:pt idx="11">
                  <c:v>7.7055181732311047</c:v>
                </c:pt>
                <c:pt idx="12">
                  <c:v>8.1707698084163543</c:v>
                </c:pt>
                <c:pt idx="13">
                  <c:v>7.9859478187728286</c:v>
                </c:pt>
                <c:pt idx="14">
                  <c:v>8.3849116684151017</c:v>
                </c:pt>
                <c:pt idx="15">
                  <c:v>8.8312251539046347</c:v>
                </c:pt>
                <c:pt idx="16">
                  <c:v>9.361927007991369</c:v>
                </c:pt>
                <c:pt idx="17">
                  <c:v>9.6430087875096326</c:v>
                </c:pt>
                <c:pt idx="18">
                  <c:v>10.115615679914718</c:v>
                </c:pt>
                <c:pt idx="19">
                  <c:v>10.501190484651694</c:v>
                </c:pt>
                <c:pt idx="20">
                  <c:v>11.205510878605972</c:v>
                </c:pt>
                <c:pt idx="21">
                  <c:v>11.647209274366942</c:v>
                </c:pt>
                <c:pt idx="22">
                  <c:v>11.676620943402916</c:v>
                </c:pt>
                <c:pt idx="23">
                  <c:v>11.836126285491355</c:v>
                </c:pt>
                <c:pt idx="24">
                  <c:v>12.154240745821467</c:v>
                </c:pt>
                <c:pt idx="25">
                  <c:v>12.364914267910869</c:v>
                </c:pt>
                <c:pt idx="26">
                  <c:v>12.550728466935597</c:v>
                </c:pt>
                <c:pt idx="27">
                  <c:v>12.8227737474423</c:v>
                </c:pt>
                <c:pt idx="28">
                  <c:v>13.093959840439471</c:v>
                </c:pt>
                <c:pt idx="29">
                  <c:v>13.330105910525978</c:v>
                </c:pt>
                <c:pt idx="30">
                  <c:v>13.560219371894586</c:v>
                </c:pt>
                <c:pt idx="31">
                  <c:v>13.815856208454404</c:v>
                </c:pt>
                <c:pt idx="32">
                  <c:v>14.286558117493596</c:v>
                </c:pt>
                <c:pt idx="33">
                  <c:v>14.683999551909059</c:v>
                </c:pt>
                <c:pt idx="34">
                  <c:v>14.942110672803109</c:v>
                </c:pt>
                <c:pt idx="35">
                  <c:v>15.090280195299442</c:v>
                </c:pt>
                <c:pt idx="36">
                  <c:v>15.249746779978683</c:v>
                </c:pt>
                <c:pt idx="37">
                  <c:v>15.356165271001318</c:v>
                </c:pt>
                <c:pt idx="38">
                  <c:v>15.394724752216414</c:v>
                </c:pt>
                <c:pt idx="39">
                  <c:v>15.391554893885999</c:v>
                </c:pt>
                <c:pt idx="40">
                  <c:v>15.428923737993216</c:v>
                </c:pt>
                <c:pt idx="41">
                  <c:v>15.480426026859124</c:v>
                </c:pt>
                <c:pt idx="42">
                  <c:v>15.494174666251254</c:v>
                </c:pt>
                <c:pt idx="43">
                  <c:v>15.49486878088525</c:v>
                </c:pt>
                <c:pt idx="44">
                  <c:v>15.491430365797427</c:v>
                </c:pt>
                <c:pt idx="45">
                  <c:v>15.43957612478275</c:v>
                </c:pt>
                <c:pt idx="46">
                  <c:v>15.397970756834884</c:v>
                </c:pt>
                <c:pt idx="47">
                  <c:v>15.381794564145624</c:v>
                </c:pt>
                <c:pt idx="48">
                  <c:v>15.399239476040838</c:v>
                </c:pt>
                <c:pt idx="49">
                  <c:v>15.444971512979407</c:v>
                </c:pt>
                <c:pt idx="50">
                  <c:v>15.423821656680845</c:v>
                </c:pt>
                <c:pt idx="51">
                  <c:v>15.399463743358844</c:v>
                </c:pt>
                <c:pt idx="52">
                  <c:v>15.374111170644415</c:v>
                </c:pt>
                <c:pt idx="53">
                  <c:v>15.340200328685405</c:v>
                </c:pt>
              </c:numCache>
            </c:numRef>
          </c:xVal>
          <c:yVal>
            <c:numRef>
              <c:f>'A20ST2-Prediction'!$I$2:$I$55</c:f>
              <c:numCache>
                <c:formatCode>0.000</c:formatCode>
                <c:ptCount val="54"/>
                <c:pt idx="0">
                  <c:v>4259.2700000000004</c:v>
                </c:pt>
                <c:pt idx="1">
                  <c:v>4287.2700000000004</c:v>
                </c:pt>
                <c:pt idx="2">
                  <c:v>4574.2700000000004</c:v>
                </c:pt>
                <c:pt idx="3">
                  <c:v>4717.1949400000003</c:v>
                </c:pt>
                <c:pt idx="4">
                  <c:v>5208.9087600000003</c:v>
                </c:pt>
                <c:pt idx="5">
                  <c:v>5258.8947900000003</c:v>
                </c:pt>
                <c:pt idx="6">
                  <c:v>5785.2265900000002</c:v>
                </c:pt>
                <c:pt idx="7">
                  <c:v>5805.3318200000003</c:v>
                </c:pt>
                <c:pt idx="8">
                  <c:v>5828.9850299999998</c:v>
                </c:pt>
                <c:pt idx="9">
                  <c:v>5885.7527399999999</c:v>
                </c:pt>
                <c:pt idx="10">
                  <c:v>5914.1365900000001</c:v>
                </c:pt>
                <c:pt idx="11">
                  <c:v>5945.27999</c:v>
                </c:pt>
                <c:pt idx="12">
                  <c:v>5979.5771400000003</c:v>
                </c:pt>
                <c:pt idx="13">
                  <c:v>6001.2592500000001</c:v>
                </c:pt>
                <c:pt idx="14">
                  <c:v>6304.4145799999997</c:v>
                </c:pt>
                <c:pt idx="15">
                  <c:v>6321.7602699999998</c:v>
                </c:pt>
                <c:pt idx="16">
                  <c:v>6343.0481600000003</c:v>
                </c:pt>
                <c:pt idx="17">
                  <c:v>6362.7591700000003</c:v>
                </c:pt>
                <c:pt idx="18">
                  <c:v>6455.9988000000003</c:v>
                </c:pt>
                <c:pt idx="19">
                  <c:v>6468.8357699999997</c:v>
                </c:pt>
                <c:pt idx="20">
                  <c:v>6656.9162500000002</c:v>
                </c:pt>
                <c:pt idx="21">
                  <c:v>6676.9676900000004</c:v>
                </c:pt>
                <c:pt idx="22">
                  <c:v>6691.8748100000003</c:v>
                </c:pt>
                <c:pt idx="23">
                  <c:v>6705.0881200000003</c:v>
                </c:pt>
                <c:pt idx="24">
                  <c:v>6720.1300300000003</c:v>
                </c:pt>
                <c:pt idx="25">
                  <c:v>6725.8998300000003</c:v>
                </c:pt>
                <c:pt idx="26">
                  <c:v>6737.0241400000004</c:v>
                </c:pt>
                <c:pt idx="27">
                  <c:v>6837.3774299999995</c:v>
                </c:pt>
                <c:pt idx="28">
                  <c:v>6858.96666</c:v>
                </c:pt>
                <c:pt idx="29">
                  <c:v>6881.5946700000004</c:v>
                </c:pt>
                <c:pt idx="30">
                  <c:v>6894.1141399999997</c:v>
                </c:pt>
                <c:pt idx="31">
                  <c:v>7008.7802099999999</c:v>
                </c:pt>
                <c:pt idx="32">
                  <c:v>7024.4847200000004</c:v>
                </c:pt>
                <c:pt idx="33">
                  <c:v>7047.4041999999999</c:v>
                </c:pt>
                <c:pt idx="34">
                  <c:v>7076.1761999999999</c:v>
                </c:pt>
                <c:pt idx="35">
                  <c:v>7100.7346200000002</c:v>
                </c:pt>
                <c:pt idx="36">
                  <c:v>7210.0886099999998</c:v>
                </c:pt>
                <c:pt idx="37">
                  <c:v>7231.6444700000002</c:v>
                </c:pt>
                <c:pt idx="38">
                  <c:v>7252.7579299999998</c:v>
                </c:pt>
                <c:pt idx="39">
                  <c:v>7271.9457400000001</c:v>
                </c:pt>
                <c:pt idx="40">
                  <c:v>7336.6377700000003</c:v>
                </c:pt>
                <c:pt idx="41">
                  <c:v>7459.9037099999996</c:v>
                </c:pt>
                <c:pt idx="42">
                  <c:v>7587.2707899999996</c:v>
                </c:pt>
                <c:pt idx="43">
                  <c:v>7612.2706200000002</c:v>
                </c:pt>
                <c:pt idx="44">
                  <c:v>7641.7706200000002</c:v>
                </c:pt>
                <c:pt idx="45">
                  <c:v>7659.2706200000002</c:v>
                </c:pt>
                <c:pt idx="46">
                  <c:v>7705.7706200000002</c:v>
                </c:pt>
                <c:pt idx="47">
                  <c:v>7721.2706200000002</c:v>
                </c:pt>
                <c:pt idx="48">
                  <c:v>7736.7706200000002</c:v>
                </c:pt>
                <c:pt idx="49">
                  <c:v>7750.7706200000002</c:v>
                </c:pt>
                <c:pt idx="50">
                  <c:v>7776.7706200000002</c:v>
                </c:pt>
                <c:pt idx="51">
                  <c:v>7794.2706200000002</c:v>
                </c:pt>
                <c:pt idx="52">
                  <c:v>7820.7706200000002</c:v>
                </c:pt>
                <c:pt idx="53">
                  <c:v>7854.2706200000002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824-427F-9EF7-C1BEB06B61F2}"/>
            </c:ext>
          </c:extLst>
        </c:ser>
        <c:ser>
          <c:idx val="5"/>
          <c:order val="5"/>
          <c:tx>
            <c:v>EMW-Sv</c:v>
          </c:tx>
          <c:marker>
            <c:symbol val="none"/>
          </c:marker>
          <c:xVal>
            <c:numRef>
              <c:f>'A20ST2-Prediction'!$R$2:$R$55</c:f>
              <c:numCache>
                <c:formatCode>0.000</c:formatCode>
                <c:ptCount val="54"/>
                <c:pt idx="0">
                  <c:v>17.231645509495937</c:v>
                </c:pt>
                <c:pt idx="1">
                  <c:v>17.236690517239676</c:v>
                </c:pt>
                <c:pt idx="2">
                  <c:v>17.254459770041493</c:v>
                </c:pt>
                <c:pt idx="3">
                  <c:v>17.28026219425551</c:v>
                </c:pt>
                <c:pt idx="4">
                  <c:v>17.371064196090561</c:v>
                </c:pt>
                <c:pt idx="5">
                  <c:v>17.382977536236279</c:v>
                </c:pt>
                <c:pt idx="6">
                  <c:v>17.505301311868688</c:v>
                </c:pt>
                <c:pt idx="7">
                  <c:v>17.510643543859679</c:v>
                </c:pt>
                <c:pt idx="8">
                  <c:v>17.513531920087193</c:v>
                </c:pt>
                <c:pt idx="9">
                  <c:v>17.526766090153757</c:v>
                </c:pt>
                <c:pt idx="10">
                  <c:v>17.534265041642957</c:v>
                </c:pt>
                <c:pt idx="11">
                  <c:v>17.541526830856366</c:v>
                </c:pt>
                <c:pt idx="12">
                  <c:v>17.550131544020083</c:v>
                </c:pt>
                <c:pt idx="13">
                  <c:v>17.552771240341066</c:v>
                </c:pt>
                <c:pt idx="14">
                  <c:v>17.593386125314115</c:v>
                </c:pt>
                <c:pt idx="15">
                  <c:v>17.59653212732594</c:v>
                </c:pt>
                <c:pt idx="16">
                  <c:v>17.59991609217348</c:v>
                </c:pt>
                <c:pt idx="17">
                  <c:v>17.600573673521822</c:v>
                </c:pt>
                <c:pt idx="18">
                  <c:v>17.605313776604888</c:v>
                </c:pt>
                <c:pt idx="19">
                  <c:v>17.607671405666963</c:v>
                </c:pt>
                <c:pt idx="20">
                  <c:v>17.631454411735373</c:v>
                </c:pt>
                <c:pt idx="21">
                  <c:v>17.635789421327299</c:v>
                </c:pt>
                <c:pt idx="22">
                  <c:v>17.638893820066734</c:v>
                </c:pt>
                <c:pt idx="23">
                  <c:v>17.641327262102241</c:v>
                </c:pt>
                <c:pt idx="24">
                  <c:v>17.643400020295786</c:v>
                </c:pt>
                <c:pt idx="25">
                  <c:v>17.644141864841124</c:v>
                </c:pt>
                <c:pt idx="26">
                  <c:v>17.646195661968662</c:v>
                </c:pt>
                <c:pt idx="27">
                  <c:v>17.665373626021541</c:v>
                </c:pt>
                <c:pt idx="28">
                  <c:v>17.670014226536345</c:v>
                </c:pt>
                <c:pt idx="29">
                  <c:v>17.675107138636964</c:v>
                </c:pt>
                <c:pt idx="30">
                  <c:v>17.677568227340533</c:v>
                </c:pt>
                <c:pt idx="31">
                  <c:v>17.687284341527164</c:v>
                </c:pt>
                <c:pt idx="32">
                  <c:v>17.689901432043019</c:v>
                </c:pt>
                <c:pt idx="33">
                  <c:v>17.691726834683333</c:v>
                </c:pt>
                <c:pt idx="34">
                  <c:v>17.689021736822301</c:v>
                </c:pt>
                <c:pt idx="35">
                  <c:v>17.692963500942454</c:v>
                </c:pt>
                <c:pt idx="36">
                  <c:v>17.70581835203954</c:v>
                </c:pt>
                <c:pt idx="37">
                  <c:v>17.708571914051269</c:v>
                </c:pt>
                <c:pt idx="38">
                  <c:v>17.710313321406471</c:v>
                </c:pt>
                <c:pt idx="39">
                  <c:v>17.710443562163409</c:v>
                </c:pt>
                <c:pt idx="40">
                  <c:v>17.721060256188714</c:v>
                </c:pt>
                <c:pt idx="41">
                  <c:v>17.744983116493255</c:v>
                </c:pt>
                <c:pt idx="42">
                  <c:v>17.767027661339078</c:v>
                </c:pt>
                <c:pt idx="43">
                  <c:v>17.771122823513881</c:v>
                </c:pt>
                <c:pt idx="44">
                  <c:v>17.775854151455807</c:v>
                </c:pt>
                <c:pt idx="45">
                  <c:v>17.77904026705232</c:v>
                </c:pt>
                <c:pt idx="46">
                  <c:v>17.786592750428103</c:v>
                </c:pt>
                <c:pt idx="47">
                  <c:v>17.789444528576229</c:v>
                </c:pt>
                <c:pt idx="48">
                  <c:v>17.791946834073457</c:v>
                </c:pt>
                <c:pt idx="49">
                  <c:v>17.794066878117828</c:v>
                </c:pt>
                <c:pt idx="50">
                  <c:v>17.797903307383592</c:v>
                </c:pt>
                <c:pt idx="51">
                  <c:v>17.800580096042196</c:v>
                </c:pt>
                <c:pt idx="52">
                  <c:v>17.804590129331192</c:v>
                </c:pt>
                <c:pt idx="53">
                  <c:v>17.808369072977015</c:v>
                </c:pt>
              </c:numCache>
            </c:numRef>
          </c:xVal>
          <c:yVal>
            <c:numRef>
              <c:f>'A20ST2-Prediction'!$I$2:$I$55</c:f>
              <c:numCache>
                <c:formatCode>0.000</c:formatCode>
                <c:ptCount val="54"/>
                <c:pt idx="0">
                  <c:v>4259.2700000000004</c:v>
                </c:pt>
                <c:pt idx="1">
                  <c:v>4287.2700000000004</c:v>
                </c:pt>
                <c:pt idx="2">
                  <c:v>4574.2700000000004</c:v>
                </c:pt>
                <c:pt idx="3">
                  <c:v>4717.1949400000003</c:v>
                </c:pt>
                <c:pt idx="4">
                  <c:v>5208.9087600000003</c:v>
                </c:pt>
                <c:pt idx="5">
                  <c:v>5258.8947900000003</c:v>
                </c:pt>
                <c:pt idx="6">
                  <c:v>5785.2265900000002</c:v>
                </c:pt>
                <c:pt idx="7">
                  <c:v>5805.3318200000003</c:v>
                </c:pt>
                <c:pt idx="8">
                  <c:v>5828.9850299999998</c:v>
                </c:pt>
                <c:pt idx="9">
                  <c:v>5885.7527399999999</c:v>
                </c:pt>
                <c:pt idx="10">
                  <c:v>5914.1365900000001</c:v>
                </c:pt>
                <c:pt idx="11">
                  <c:v>5945.27999</c:v>
                </c:pt>
                <c:pt idx="12">
                  <c:v>5979.5771400000003</c:v>
                </c:pt>
                <c:pt idx="13">
                  <c:v>6001.2592500000001</c:v>
                </c:pt>
                <c:pt idx="14">
                  <c:v>6304.4145799999997</c:v>
                </c:pt>
                <c:pt idx="15">
                  <c:v>6321.7602699999998</c:v>
                </c:pt>
                <c:pt idx="16">
                  <c:v>6343.0481600000003</c:v>
                </c:pt>
                <c:pt idx="17">
                  <c:v>6362.7591700000003</c:v>
                </c:pt>
                <c:pt idx="18">
                  <c:v>6455.9988000000003</c:v>
                </c:pt>
                <c:pt idx="19">
                  <c:v>6468.8357699999997</c:v>
                </c:pt>
                <c:pt idx="20">
                  <c:v>6656.9162500000002</c:v>
                </c:pt>
                <c:pt idx="21">
                  <c:v>6676.9676900000004</c:v>
                </c:pt>
                <c:pt idx="22">
                  <c:v>6691.8748100000003</c:v>
                </c:pt>
                <c:pt idx="23">
                  <c:v>6705.0881200000003</c:v>
                </c:pt>
                <c:pt idx="24">
                  <c:v>6720.1300300000003</c:v>
                </c:pt>
                <c:pt idx="25">
                  <c:v>6725.8998300000003</c:v>
                </c:pt>
                <c:pt idx="26">
                  <c:v>6737.0241400000004</c:v>
                </c:pt>
                <c:pt idx="27">
                  <c:v>6837.3774299999995</c:v>
                </c:pt>
                <c:pt idx="28">
                  <c:v>6858.96666</c:v>
                </c:pt>
                <c:pt idx="29">
                  <c:v>6881.5946700000004</c:v>
                </c:pt>
                <c:pt idx="30">
                  <c:v>6894.1141399999997</c:v>
                </c:pt>
                <c:pt idx="31">
                  <c:v>7008.7802099999999</c:v>
                </c:pt>
                <c:pt idx="32">
                  <c:v>7024.4847200000004</c:v>
                </c:pt>
                <c:pt idx="33">
                  <c:v>7047.4041999999999</c:v>
                </c:pt>
                <c:pt idx="34">
                  <c:v>7076.1761999999999</c:v>
                </c:pt>
                <c:pt idx="35">
                  <c:v>7100.7346200000002</c:v>
                </c:pt>
                <c:pt idx="36">
                  <c:v>7210.0886099999998</c:v>
                </c:pt>
                <c:pt idx="37">
                  <c:v>7231.6444700000002</c:v>
                </c:pt>
                <c:pt idx="38">
                  <c:v>7252.7579299999998</c:v>
                </c:pt>
                <c:pt idx="39">
                  <c:v>7271.9457400000001</c:v>
                </c:pt>
                <c:pt idx="40">
                  <c:v>7336.6377700000003</c:v>
                </c:pt>
                <c:pt idx="41">
                  <c:v>7459.9037099999996</c:v>
                </c:pt>
                <c:pt idx="42">
                  <c:v>7587.2707899999996</c:v>
                </c:pt>
                <c:pt idx="43">
                  <c:v>7612.2706200000002</c:v>
                </c:pt>
                <c:pt idx="44">
                  <c:v>7641.7706200000002</c:v>
                </c:pt>
                <c:pt idx="45">
                  <c:v>7659.2706200000002</c:v>
                </c:pt>
                <c:pt idx="46">
                  <c:v>7705.7706200000002</c:v>
                </c:pt>
                <c:pt idx="47">
                  <c:v>7721.2706200000002</c:v>
                </c:pt>
                <c:pt idx="48">
                  <c:v>7736.7706200000002</c:v>
                </c:pt>
                <c:pt idx="49">
                  <c:v>7750.7706200000002</c:v>
                </c:pt>
                <c:pt idx="50">
                  <c:v>7776.7706200000002</c:v>
                </c:pt>
                <c:pt idx="51">
                  <c:v>7794.2706200000002</c:v>
                </c:pt>
                <c:pt idx="52">
                  <c:v>7820.7706200000002</c:v>
                </c:pt>
                <c:pt idx="53">
                  <c:v>7854.2706200000002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824-427F-9EF7-C1BEB06B61F2}"/>
            </c:ext>
          </c:extLst>
        </c:ser>
        <c:ser>
          <c:idx val="6"/>
          <c:order val="6"/>
          <c:tx>
            <c:v>Pressure Measurements</c:v>
          </c:tx>
          <c:spPr>
            <a:ln>
              <a:noFill/>
            </a:ln>
          </c:spPr>
          <c:marker>
            <c:symbol val="square"/>
            <c:size val="5"/>
            <c:spPr>
              <a:solidFill>
                <a:srgbClr val="FF0000"/>
              </a:solidFill>
            </c:spPr>
          </c:marker>
          <c:xVal>
            <c:numRef>
              <c:f>'A20ST2-Prediction'!$E$26:$E$33</c:f>
              <c:numCache>
                <c:formatCode>0.00</c:formatCode>
                <c:ptCount val="8"/>
                <c:pt idx="0">
                  <c:v>9.2942177342488961</c:v>
                </c:pt>
                <c:pt idx="1">
                  <c:v>9.5266260946726327</c:v>
                </c:pt>
                <c:pt idx="2">
                  <c:v>10.119142042624114</c:v>
                </c:pt>
                <c:pt idx="3">
                  <c:v>15.383982355204644</c:v>
                </c:pt>
                <c:pt idx="4">
                  <c:v>16.127185311976493</c:v>
                </c:pt>
                <c:pt idx="5">
                  <c:v>16.340491485879209</c:v>
                </c:pt>
                <c:pt idx="6">
                  <c:v>16.05789376094981</c:v>
                </c:pt>
                <c:pt idx="7">
                  <c:v>16.526952585804409</c:v>
                </c:pt>
              </c:numCache>
            </c:numRef>
          </c:xVal>
          <c:yVal>
            <c:numRef>
              <c:f>'A20ST2-Prediction'!$A$26:$A$33</c:f>
              <c:numCache>
                <c:formatCode>0.00</c:formatCode>
                <c:ptCount val="8"/>
                <c:pt idx="0">
                  <c:v>4376.9230769229998</c:v>
                </c:pt>
                <c:pt idx="1">
                  <c:v>4930.7692307690004</c:v>
                </c:pt>
                <c:pt idx="2">
                  <c:v>6402.5641025639998</c:v>
                </c:pt>
                <c:pt idx="3">
                  <c:v>6925.6410256409999</c:v>
                </c:pt>
                <c:pt idx="4">
                  <c:v>7130.7692307690004</c:v>
                </c:pt>
                <c:pt idx="5">
                  <c:v>7178.6324786320001</c:v>
                </c:pt>
                <c:pt idx="6">
                  <c:v>7219.658119658</c:v>
                </c:pt>
                <c:pt idx="7">
                  <c:v>7223.0769230770002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824-427F-9EF7-C1BEB06B61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2148256"/>
        <c:axId val="262148816"/>
      </c:scatterChart>
      <c:valAx>
        <c:axId val="262148256"/>
        <c:scaling>
          <c:orientation val="minMax"/>
          <c:min val="5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Equavalent Mud weight (PPG)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262148816"/>
        <c:crosses val="autoZero"/>
        <c:crossBetween val="midCat"/>
      </c:valAx>
      <c:valAx>
        <c:axId val="262148816"/>
        <c:scaling>
          <c:orientation val="maxMin"/>
          <c:max val="8000"/>
          <c:min val="4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Depth (ft)</a:t>
                </a:r>
              </a:p>
            </c:rich>
          </c:tx>
          <c:overlay val="0"/>
        </c:title>
        <c:numFmt formatCode="0.000" sourceLinked="1"/>
        <c:majorTickMark val="none"/>
        <c:minorTickMark val="none"/>
        <c:tickLblPos val="nextTo"/>
        <c:crossAx val="262148256"/>
        <c:crossesAt val="-1000"/>
        <c:crossBetween val="midCat"/>
      </c:valAx>
    </c:plotArea>
    <c:legend>
      <c:legendPos val="r"/>
      <c:overlay val="0"/>
      <c:spPr>
        <a:solidFill>
          <a:schemeClr val="bg1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Lithostat_psi</c:v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'[1]330_PZ_A20_ST'!$J$2:$J$55</c:f>
              <c:numCache>
                <c:formatCode>General</c:formatCode>
                <c:ptCount val="54"/>
                <c:pt idx="0">
                  <c:v>3816.5</c:v>
                </c:pt>
                <c:pt idx="1">
                  <c:v>3842.7139999999999</c:v>
                </c:pt>
                <c:pt idx="2">
                  <c:v>4104.1810000000005</c:v>
                </c:pt>
                <c:pt idx="3">
                  <c:v>4238.7470000000003</c:v>
                </c:pt>
                <c:pt idx="4">
                  <c:v>4705.1830000000009</c:v>
                </c:pt>
                <c:pt idx="5">
                  <c:v>4753.5930000000008</c:v>
                </c:pt>
                <c:pt idx="6">
                  <c:v>5266.1510000000007</c:v>
                </c:pt>
                <c:pt idx="7">
                  <c:v>5286.0650000000005</c:v>
                </c:pt>
                <c:pt idx="8">
                  <c:v>5308.4780000000001</c:v>
                </c:pt>
                <c:pt idx="9">
                  <c:v>5364.2270000000008</c:v>
                </c:pt>
                <c:pt idx="10">
                  <c:v>5392.402000000001</c:v>
                </c:pt>
                <c:pt idx="11">
                  <c:v>5423.0430000000006</c:v>
                </c:pt>
                <c:pt idx="12">
                  <c:v>5457.0030000000006</c:v>
                </c:pt>
                <c:pt idx="13">
                  <c:v>5477.6140000000005</c:v>
                </c:pt>
                <c:pt idx="14">
                  <c:v>5767.6320000000005</c:v>
                </c:pt>
                <c:pt idx="15">
                  <c:v>5784.5350000000008</c:v>
                </c:pt>
                <c:pt idx="16">
                  <c:v>5805.13</c:v>
                </c:pt>
                <c:pt idx="17">
                  <c:v>5823.3870000000006</c:v>
                </c:pt>
                <c:pt idx="18">
                  <c:v>5910.3140000000003</c:v>
                </c:pt>
                <c:pt idx="19">
                  <c:v>5922.8590000000004</c:v>
                </c:pt>
                <c:pt idx="20">
                  <c:v>6103.2980000000007</c:v>
                </c:pt>
                <c:pt idx="21">
                  <c:v>6123.1870000000008</c:v>
                </c:pt>
                <c:pt idx="22">
                  <c:v>6137.9380000000001</c:v>
                </c:pt>
                <c:pt idx="23">
                  <c:v>6150.9060000000009</c:v>
                </c:pt>
                <c:pt idx="24">
                  <c:v>6165.4290000000001</c:v>
                </c:pt>
                <c:pt idx="25">
                  <c:v>6170.9820000000009</c:v>
                </c:pt>
                <c:pt idx="26">
                  <c:v>6181.9080000000004</c:v>
                </c:pt>
                <c:pt idx="27">
                  <c:v>6280.8110000000006</c:v>
                </c:pt>
                <c:pt idx="28">
                  <c:v>6302.2980000000007</c:v>
                </c:pt>
                <c:pt idx="29">
                  <c:v>6324.9120000000003</c:v>
                </c:pt>
                <c:pt idx="30">
                  <c:v>6337.3010000000004</c:v>
                </c:pt>
                <c:pt idx="31">
                  <c:v>6446.2470000000003</c:v>
                </c:pt>
                <c:pt idx="32">
                  <c:v>6461.6470000000008</c:v>
                </c:pt>
                <c:pt idx="33">
                  <c:v>6483.3990000000003</c:v>
                </c:pt>
                <c:pt idx="34">
                  <c:v>6508.8730000000005</c:v>
                </c:pt>
                <c:pt idx="35">
                  <c:v>6532.9180000000006</c:v>
                </c:pt>
                <c:pt idx="36">
                  <c:v>6638.3470000000007</c:v>
                </c:pt>
                <c:pt idx="37">
                  <c:v>6659.2290000000003</c:v>
                </c:pt>
                <c:pt idx="38">
                  <c:v>6679.3280000000004</c:v>
                </c:pt>
                <c:pt idx="39">
                  <c:v>6697.0480000000007</c:v>
                </c:pt>
                <c:pt idx="40">
                  <c:v>6760.6760000000004</c:v>
                </c:pt>
                <c:pt idx="41">
                  <c:v>6883.5450000000001</c:v>
                </c:pt>
                <c:pt idx="42">
                  <c:v>7009.7690000000002</c:v>
                </c:pt>
                <c:pt idx="43">
                  <c:v>7034.4870000000001</c:v>
                </c:pt>
                <c:pt idx="44">
                  <c:v>7063.6280000000006</c:v>
                </c:pt>
                <c:pt idx="45">
                  <c:v>7081.0730000000003</c:v>
                </c:pt>
                <c:pt idx="46">
                  <c:v>7127.0890000000009</c:v>
                </c:pt>
                <c:pt idx="47">
                  <c:v>7142.5700000000006</c:v>
                </c:pt>
                <c:pt idx="48">
                  <c:v>7157.9150000000009</c:v>
                </c:pt>
                <c:pt idx="49">
                  <c:v>7171.7220000000007</c:v>
                </c:pt>
                <c:pt idx="50">
                  <c:v>7197.3310000000001</c:v>
                </c:pt>
                <c:pt idx="51">
                  <c:v>7214.6120000000001</c:v>
                </c:pt>
                <c:pt idx="52">
                  <c:v>7240.7720000000008</c:v>
                </c:pt>
                <c:pt idx="53">
                  <c:v>7273.3310000000001</c:v>
                </c:pt>
              </c:numCache>
            </c:numRef>
          </c:xVal>
          <c:yVal>
            <c:numRef>
              <c:f>'[1]330_PZ_A20_ST'!$D$2:$D$55</c:f>
              <c:numCache>
                <c:formatCode>General</c:formatCode>
                <c:ptCount val="54"/>
                <c:pt idx="0">
                  <c:v>4259.2700000000004</c:v>
                </c:pt>
                <c:pt idx="1">
                  <c:v>4287.2700000000004</c:v>
                </c:pt>
                <c:pt idx="2">
                  <c:v>4574.2700000000004</c:v>
                </c:pt>
                <c:pt idx="3">
                  <c:v>4717.1949400000003</c:v>
                </c:pt>
                <c:pt idx="4">
                  <c:v>5208.9087600000003</c:v>
                </c:pt>
                <c:pt idx="5">
                  <c:v>5258.8947900000003</c:v>
                </c:pt>
                <c:pt idx="6">
                  <c:v>5785.2265900000002</c:v>
                </c:pt>
                <c:pt idx="7">
                  <c:v>5805.3318200000003</c:v>
                </c:pt>
                <c:pt idx="8">
                  <c:v>5828.9850299999998</c:v>
                </c:pt>
                <c:pt idx="9">
                  <c:v>5885.7527399999999</c:v>
                </c:pt>
                <c:pt idx="10">
                  <c:v>5914.1365900000001</c:v>
                </c:pt>
                <c:pt idx="11">
                  <c:v>5945.27999</c:v>
                </c:pt>
                <c:pt idx="12">
                  <c:v>5979.5771400000003</c:v>
                </c:pt>
                <c:pt idx="13">
                  <c:v>6001.2592500000001</c:v>
                </c:pt>
                <c:pt idx="14">
                  <c:v>6304.4145799999997</c:v>
                </c:pt>
                <c:pt idx="15">
                  <c:v>6321.7602699999998</c:v>
                </c:pt>
                <c:pt idx="16">
                  <c:v>6343.0481600000003</c:v>
                </c:pt>
                <c:pt idx="17">
                  <c:v>6362.7591700000003</c:v>
                </c:pt>
                <c:pt idx="18">
                  <c:v>6455.9988000000003</c:v>
                </c:pt>
                <c:pt idx="19">
                  <c:v>6468.8357699999997</c:v>
                </c:pt>
                <c:pt idx="20">
                  <c:v>6656.9162500000002</c:v>
                </c:pt>
                <c:pt idx="21">
                  <c:v>6676.9676900000004</c:v>
                </c:pt>
                <c:pt idx="22">
                  <c:v>6691.8748100000003</c:v>
                </c:pt>
                <c:pt idx="23">
                  <c:v>6705.0881200000003</c:v>
                </c:pt>
                <c:pt idx="24">
                  <c:v>6720.1300300000003</c:v>
                </c:pt>
                <c:pt idx="25">
                  <c:v>6725.8998300000003</c:v>
                </c:pt>
                <c:pt idx="26">
                  <c:v>6737.0241400000004</c:v>
                </c:pt>
                <c:pt idx="27">
                  <c:v>6837.3774299999995</c:v>
                </c:pt>
                <c:pt idx="28">
                  <c:v>6858.96666</c:v>
                </c:pt>
                <c:pt idx="29">
                  <c:v>6881.5946700000004</c:v>
                </c:pt>
                <c:pt idx="30">
                  <c:v>6894.1141399999997</c:v>
                </c:pt>
                <c:pt idx="31">
                  <c:v>7008.7802099999999</c:v>
                </c:pt>
                <c:pt idx="32">
                  <c:v>7024.4847200000004</c:v>
                </c:pt>
                <c:pt idx="33">
                  <c:v>7047.4041999999999</c:v>
                </c:pt>
                <c:pt idx="34">
                  <c:v>7076.1761999999999</c:v>
                </c:pt>
                <c:pt idx="35">
                  <c:v>7100.7346200000002</c:v>
                </c:pt>
                <c:pt idx="36">
                  <c:v>7210.0886099999998</c:v>
                </c:pt>
                <c:pt idx="37">
                  <c:v>7231.6444700000002</c:v>
                </c:pt>
                <c:pt idx="38">
                  <c:v>7252.7579299999998</c:v>
                </c:pt>
                <c:pt idx="39">
                  <c:v>7271.9457400000001</c:v>
                </c:pt>
                <c:pt idx="40">
                  <c:v>7336.6377700000003</c:v>
                </c:pt>
                <c:pt idx="41">
                  <c:v>7459.9037099999996</c:v>
                </c:pt>
                <c:pt idx="42">
                  <c:v>7587.2707899999996</c:v>
                </c:pt>
                <c:pt idx="43">
                  <c:v>7612.2706200000002</c:v>
                </c:pt>
                <c:pt idx="44">
                  <c:v>7641.7706200000002</c:v>
                </c:pt>
                <c:pt idx="45">
                  <c:v>7659.2706200000002</c:v>
                </c:pt>
                <c:pt idx="46">
                  <c:v>7705.7706200000002</c:v>
                </c:pt>
                <c:pt idx="47">
                  <c:v>7721.2706200000002</c:v>
                </c:pt>
                <c:pt idx="48">
                  <c:v>7736.7706200000002</c:v>
                </c:pt>
                <c:pt idx="49">
                  <c:v>7750.7706200000002</c:v>
                </c:pt>
                <c:pt idx="50">
                  <c:v>7776.7706200000002</c:v>
                </c:pt>
                <c:pt idx="51">
                  <c:v>7794.2706200000002</c:v>
                </c:pt>
                <c:pt idx="52">
                  <c:v>7820.7706200000002</c:v>
                </c:pt>
                <c:pt idx="53">
                  <c:v>7854.2706200000002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65C-48B0-833D-7FBBDCCB6958}"/>
            </c:ext>
          </c:extLst>
        </c:ser>
        <c:ser>
          <c:idx val="1"/>
          <c:order val="1"/>
          <c:tx>
            <c:v>Hydrostat_psi</c:v>
          </c:tx>
          <c:marker>
            <c:symbol val="none"/>
          </c:marker>
          <c:xVal>
            <c:numRef>
              <c:f>'[1]330_PZ_A20_ST'!$I$2:$I$55</c:f>
              <c:numCache>
                <c:formatCode>General</c:formatCode>
                <c:ptCount val="54"/>
                <c:pt idx="0">
                  <c:v>1976.3012800000004</c:v>
                </c:pt>
                <c:pt idx="1">
                  <c:v>1989.2932800000003</c:v>
                </c:pt>
                <c:pt idx="2">
                  <c:v>2122.4612800000004</c:v>
                </c:pt>
                <c:pt idx="3">
                  <c:v>2188.7784521600001</c:v>
                </c:pt>
                <c:pt idx="4">
                  <c:v>2416.9336646400002</c:v>
                </c:pt>
                <c:pt idx="5">
                  <c:v>2440.1271825600002</c:v>
                </c:pt>
                <c:pt idx="6">
                  <c:v>2684.3451377600004</c:v>
                </c:pt>
                <c:pt idx="7">
                  <c:v>2693.6739644800004</c:v>
                </c:pt>
                <c:pt idx="8">
                  <c:v>2704.6490539199999</c:v>
                </c:pt>
                <c:pt idx="9">
                  <c:v>2730.9892713600002</c:v>
                </c:pt>
                <c:pt idx="10">
                  <c:v>2744.1593777600001</c:v>
                </c:pt>
                <c:pt idx="11">
                  <c:v>2758.6099153600003</c:v>
                </c:pt>
                <c:pt idx="12">
                  <c:v>2774.5237929600003</c:v>
                </c:pt>
                <c:pt idx="13">
                  <c:v>2784.584292</c:v>
                </c:pt>
                <c:pt idx="14">
                  <c:v>2925.24836512</c:v>
                </c:pt>
                <c:pt idx="15">
                  <c:v>2933.2967652799998</c:v>
                </c:pt>
                <c:pt idx="16">
                  <c:v>2943.1743462400004</c:v>
                </c:pt>
                <c:pt idx="17">
                  <c:v>2952.3202548800004</c:v>
                </c:pt>
                <c:pt idx="18">
                  <c:v>2995.5834432000001</c:v>
                </c:pt>
                <c:pt idx="19">
                  <c:v>3001.5397972800001</c:v>
                </c:pt>
                <c:pt idx="20">
                  <c:v>3088.8091400000003</c:v>
                </c:pt>
                <c:pt idx="21">
                  <c:v>3098.1130081600004</c:v>
                </c:pt>
                <c:pt idx="22">
                  <c:v>3105.0299118400003</c:v>
                </c:pt>
                <c:pt idx="23">
                  <c:v>3111.1608876800005</c:v>
                </c:pt>
                <c:pt idx="24">
                  <c:v>3118.1403339200001</c:v>
                </c:pt>
                <c:pt idx="25">
                  <c:v>3120.8175211200005</c:v>
                </c:pt>
                <c:pt idx="26">
                  <c:v>3125.9792009600005</c:v>
                </c:pt>
                <c:pt idx="27">
                  <c:v>3172.5431275199999</c:v>
                </c:pt>
                <c:pt idx="28">
                  <c:v>3182.5605302400004</c:v>
                </c:pt>
                <c:pt idx="29">
                  <c:v>3193.0599268800001</c:v>
                </c:pt>
                <c:pt idx="30">
                  <c:v>3198.8689609600001</c:v>
                </c:pt>
                <c:pt idx="31">
                  <c:v>3252.0740174400003</c:v>
                </c:pt>
                <c:pt idx="32">
                  <c:v>3259.3609100800004</c:v>
                </c:pt>
                <c:pt idx="33">
                  <c:v>3269.9955488000001</c:v>
                </c:pt>
                <c:pt idx="34">
                  <c:v>3283.3457567999999</c:v>
                </c:pt>
                <c:pt idx="35">
                  <c:v>3294.7408636800001</c:v>
                </c:pt>
                <c:pt idx="36">
                  <c:v>3345.4811150400001</c:v>
                </c:pt>
                <c:pt idx="37">
                  <c:v>3355.4830340800004</c:v>
                </c:pt>
                <c:pt idx="38">
                  <c:v>3365.2796795200002</c:v>
                </c:pt>
                <c:pt idx="39">
                  <c:v>3374.1828233600004</c:v>
                </c:pt>
                <c:pt idx="40">
                  <c:v>3404.1999252800001</c:v>
                </c:pt>
                <c:pt idx="41">
                  <c:v>3461.3953214399999</c:v>
                </c:pt>
                <c:pt idx="42">
                  <c:v>3520.4936465599999</c:v>
                </c:pt>
                <c:pt idx="43">
                  <c:v>3532.0935676800004</c:v>
                </c:pt>
                <c:pt idx="44">
                  <c:v>3545.7815676800001</c:v>
                </c:pt>
                <c:pt idx="45">
                  <c:v>3553.9015676800004</c:v>
                </c:pt>
                <c:pt idx="46">
                  <c:v>3575.4775676800004</c:v>
                </c:pt>
                <c:pt idx="47">
                  <c:v>3582.6695676800005</c:v>
                </c:pt>
                <c:pt idx="48">
                  <c:v>3589.8615676800005</c:v>
                </c:pt>
                <c:pt idx="49">
                  <c:v>3596.3575676800001</c:v>
                </c:pt>
                <c:pt idx="50">
                  <c:v>3608.4215676800004</c:v>
                </c:pt>
                <c:pt idx="51">
                  <c:v>3616.5415676800003</c:v>
                </c:pt>
                <c:pt idx="52">
                  <c:v>3628.8375676800001</c:v>
                </c:pt>
                <c:pt idx="53">
                  <c:v>3644.3815676800004</c:v>
                </c:pt>
              </c:numCache>
            </c:numRef>
          </c:xVal>
          <c:yVal>
            <c:numRef>
              <c:f>'[1]330_PZ_A20_ST'!$D$2:$D$55</c:f>
              <c:numCache>
                <c:formatCode>General</c:formatCode>
                <c:ptCount val="54"/>
                <c:pt idx="0">
                  <c:v>4259.2700000000004</c:v>
                </c:pt>
                <c:pt idx="1">
                  <c:v>4287.2700000000004</c:v>
                </c:pt>
                <c:pt idx="2">
                  <c:v>4574.2700000000004</c:v>
                </c:pt>
                <c:pt idx="3">
                  <c:v>4717.1949400000003</c:v>
                </c:pt>
                <c:pt idx="4">
                  <c:v>5208.9087600000003</c:v>
                </c:pt>
                <c:pt idx="5">
                  <c:v>5258.8947900000003</c:v>
                </c:pt>
                <c:pt idx="6">
                  <c:v>5785.2265900000002</c:v>
                </c:pt>
                <c:pt idx="7">
                  <c:v>5805.3318200000003</c:v>
                </c:pt>
                <c:pt idx="8">
                  <c:v>5828.9850299999998</c:v>
                </c:pt>
                <c:pt idx="9">
                  <c:v>5885.7527399999999</c:v>
                </c:pt>
                <c:pt idx="10">
                  <c:v>5914.1365900000001</c:v>
                </c:pt>
                <c:pt idx="11">
                  <c:v>5945.27999</c:v>
                </c:pt>
                <c:pt idx="12">
                  <c:v>5979.5771400000003</c:v>
                </c:pt>
                <c:pt idx="13">
                  <c:v>6001.2592500000001</c:v>
                </c:pt>
                <c:pt idx="14">
                  <c:v>6304.4145799999997</c:v>
                </c:pt>
                <c:pt idx="15">
                  <c:v>6321.7602699999998</c:v>
                </c:pt>
                <c:pt idx="16">
                  <c:v>6343.0481600000003</c:v>
                </c:pt>
                <c:pt idx="17">
                  <c:v>6362.7591700000003</c:v>
                </c:pt>
                <c:pt idx="18">
                  <c:v>6455.9988000000003</c:v>
                </c:pt>
                <c:pt idx="19">
                  <c:v>6468.8357699999997</c:v>
                </c:pt>
                <c:pt idx="20">
                  <c:v>6656.9162500000002</c:v>
                </c:pt>
                <c:pt idx="21">
                  <c:v>6676.9676900000004</c:v>
                </c:pt>
                <c:pt idx="22">
                  <c:v>6691.8748100000003</c:v>
                </c:pt>
                <c:pt idx="23">
                  <c:v>6705.0881200000003</c:v>
                </c:pt>
                <c:pt idx="24">
                  <c:v>6720.1300300000003</c:v>
                </c:pt>
                <c:pt idx="25">
                  <c:v>6725.8998300000003</c:v>
                </c:pt>
                <c:pt idx="26">
                  <c:v>6737.0241400000004</c:v>
                </c:pt>
                <c:pt idx="27">
                  <c:v>6837.3774299999995</c:v>
                </c:pt>
                <c:pt idx="28">
                  <c:v>6858.96666</c:v>
                </c:pt>
                <c:pt idx="29">
                  <c:v>6881.5946700000004</c:v>
                </c:pt>
                <c:pt idx="30">
                  <c:v>6894.1141399999997</c:v>
                </c:pt>
                <c:pt idx="31">
                  <c:v>7008.7802099999999</c:v>
                </c:pt>
                <c:pt idx="32">
                  <c:v>7024.4847200000004</c:v>
                </c:pt>
                <c:pt idx="33">
                  <c:v>7047.4041999999999</c:v>
                </c:pt>
                <c:pt idx="34">
                  <c:v>7076.1761999999999</c:v>
                </c:pt>
                <c:pt idx="35">
                  <c:v>7100.7346200000002</c:v>
                </c:pt>
                <c:pt idx="36">
                  <c:v>7210.0886099999998</c:v>
                </c:pt>
                <c:pt idx="37">
                  <c:v>7231.6444700000002</c:v>
                </c:pt>
                <c:pt idx="38">
                  <c:v>7252.7579299999998</c:v>
                </c:pt>
                <c:pt idx="39">
                  <c:v>7271.9457400000001</c:v>
                </c:pt>
                <c:pt idx="40">
                  <c:v>7336.6377700000003</c:v>
                </c:pt>
                <c:pt idx="41">
                  <c:v>7459.9037099999996</c:v>
                </c:pt>
                <c:pt idx="42">
                  <c:v>7587.2707899999996</c:v>
                </c:pt>
                <c:pt idx="43">
                  <c:v>7612.2706200000002</c:v>
                </c:pt>
                <c:pt idx="44">
                  <c:v>7641.7706200000002</c:v>
                </c:pt>
                <c:pt idx="45">
                  <c:v>7659.2706200000002</c:v>
                </c:pt>
                <c:pt idx="46">
                  <c:v>7705.7706200000002</c:v>
                </c:pt>
                <c:pt idx="47">
                  <c:v>7721.2706200000002</c:v>
                </c:pt>
                <c:pt idx="48">
                  <c:v>7736.7706200000002</c:v>
                </c:pt>
                <c:pt idx="49">
                  <c:v>7750.7706200000002</c:v>
                </c:pt>
                <c:pt idx="50">
                  <c:v>7776.7706200000002</c:v>
                </c:pt>
                <c:pt idx="51">
                  <c:v>7794.2706200000002</c:v>
                </c:pt>
                <c:pt idx="52">
                  <c:v>7820.7706200000002</c:v>
                </c:pt>
                <c:pt idx="53">
                  <c:v>7854.2706200000002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65C-48B0-833D-7FBBDCCB6958}"/>
            </c:ext>
          </c:extLst>
        </c:ser>
        <c:ser>
          <c:idx val="3"/>
          <c:order val="2"/>
          <c:tx>
            <c:v>Reservoir Pressures_psi</c:v>
          </c:tx>
          <c:spPr>
            <a:ln w="0">
              <a:noFill/>
            </a:ln>
          </c:spPr>
          <c:marker>
            <c:symbol val="x"/>
            <c:size val="7"/>
            <c:spPr>
              <a:solidFill>
                <a:srgbClr val="FF0000"/>
              </a:solidFill>
            </c:spPr>
          </c:marker>
          <c:xVal>
            <c:numRef>
              <c:f>'[1]330_PZ_A20_ST'!$C$25:$C$32</c:f>
              <c:numCache>
                <c:formatCode>General</c:formatCode>
                <c:ptCount val="8"/>
                <c:pt idx="0">
                  <c:v>2115.3639563150114</c:v>
                </c:pt>
                <c:pt idx="1">
                  <c:v>2442.6269306739487</c:v>
                </c:pt>
                <c:pt idx="2">
                  <c:v>3368.9996907242676</c:v>
                </c:pt>
                <c:pt idx="3">
                  <c:v>5540.2848455210114</c:v>
                </c:pt>
                <c:pt idx="4">
                  <c:v>5979.96031368069</c:v>
                </c:pt>
                <c:pt idx="5">
                  <c:v>6099.7239106617926</c:v>
                </c:pt>
                <c:pt idx="6">
                  <c:v>6028.4901599440354</c:v>
                </c:pt>
                <c:pt idx="7">
                  <c:v>6207.5233912282019</c:v>
                </c:pt>
              </c:numCache>
            </c:numRef>
          </c:xVal>
          <c:yVal>
            <c:numRef>
              <c:f>'[1]330_PZ_A20_ST'!$A$25:$A$32</c:f>
              <c:numCache>
                <c:formatCode>General</c:formatCode>
                <c:ptCount val="8"/>
                <c:pt idx="0">
                  <c:v>4376.9230769229998</c:v>
                </c:pt>
                <c:pt idx="1">
                  <c:v>4930.7692307690004</c:v>
                </c:pt>
                <c:pt idx="2">
                  <c:v>6402.5641025639998</c:v>
                </c:pt>
                <c:pt idx="3">
                  <c:v>6925.6410256409999</c:v>
                </c:pt>
                <c:pt idx="4">
                  <c:v>7130.7692307690004</c:v>
                </c:pt>
                <c:pt idx="5">
                  <c:v>7178.6324786320001</c:v>
                </c:pt>
                <c:pt idx="6">
                  <c:v>7219.658119658</c:v>
                </c:pt>
                <c:pt idx="7">
                  <c:v>7223.0769230770002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65C-48B0-833D-7FBBDCCB6958}"/>
            </c:ext>
          </c:extLst>
        </c:ser>
        <c:ser>
          <c:idx val="5"/>
          <c:order val="3"/>
          <c:tx>
            <c:v>u Eaton</c:v>
          </c:tx>
          <c:marker>
            <c:symbol val="none"/>
          </c:marker>
          <c:xVal>
            <c:numRef>
              <c:f>'A20ST2-Prediction'!$AE$5:$AE$58</c:f>
              <c:numCache>
                <c:formatCode>0.00E+00</c:formatCode>
                <c:ptCount val="54"/>
                <c:pt idx="0">
                  <c:v>1915.4971154571842</c:v>
                </c:pt>
                <c:pt idx="1">
                  <c:v>1833.0258469233452</c:v>
                </c:pt>
                <c:pt idx="2">
                  <c:v>2035.5533492639638</c:v>
                </c:pt>
                <c:pt idx="3">
                  <c:v>2144.9607958376978</c:v>
                </c:pt>
                <c:pt idx="4">
                  <c:v>2634.6491803704585</c:v>
                </c:pt>
                <c:pt idx="5">
                  <c:v>2576.7246821984972</c:v>
                </c:pt>
                <c:pt idx="6">
                  <c:v>3062.4309495207553</c:v>
                </c:pt>
                <c:pt idx="7">
                  <c:v>3057.5813324494934</c:v>
                </c:pt>
                <c:pt idx="8">
                  <c:v>3097.743670171496</c:v>
                </c:pt>
                <c:pt idx="9">
                  <c:v>3141.5946059653234</c:v>
                </c:pt>
                <c:pt idx="10">
                  <c:v>3131.8294457308575</c:v>
                </c:pt>
                <c:pt idx="11">
                  <c:v>3237.1577563107649</c:v>
                </c:pt>
                <c:pt idx="12">
                  <c:v>3330.3672678844291</c:v>
                </c:pt>
                <c:pt idx="13">
                  <c:v>3325.8479060918057</c:v>
                </c:pt>
                <c:pt idx="14">
                  <c:v>3666.097127451771</c:v>
                </c:pt>
                <c:pt idx="15">
                  <c:v>3743.5696050295742</c:v>
                </c:pt>
                <c:pt idx="16">
                  <c:v>3838.0205601764264</c:v>
                </c:pt>
                <c:pt idx="17">
                  <c:v>3897.0362756032573</c:v>
                </c:pt>
                <c:pt idx="18">
                  <c:v>4055.8269168942334</c:v>
                </c:pt>
                <c:pt idx="19">
                  <c:v>4125.3156278896131</c:v>
                </c:pt>
                <c:pt idx="20">
                  <c:v>4416.1747646701588</c:v>
                </c:pt>
                <c:pt idx="21">
                  <c:v>4505.3961368029277</c:v>
                </c:pt>
                <c:pt idx="22">
                  <c:v>4524.729907482375</c:v>
                </c:pt>
                <c:pt idx="23">
                  <c:v>4563.3616802657298</c:v>
                </c:pt>
                <c:pt idx="24">
                  <c:v>4630.1447973519962</c:v>
                </c:pt>
                <c:pt idx="25">
                  <c:v>4670.9199018227973</c:v>
                </c:pt>
                <c:pt idx="26">
                  <c:v>4713.2713255051294</c:v>
                </c:pt>
                <c:pt idx="27">
                  <c:v>4858.7571312189839</c:v>
                </c:pt>
                <c:pt idx="28">
                  <c:v>4927.6747654607989</c:v>
                </c:pt>
                <c:pt idx="29">
                  <c:v>4992.3746113982688</c:v>
                </c:pt>
                <c:pt idx="30">
                  <c:v>5046.8896474949324</c:v>
                </c:pt>
                <c:pt idx="31">
                  <c:v>5207.5375160100211</c:v>
                </c:pt>
                <c:pt idx="32">
                  <c:v>5314.3917234670225</c:v>
                </c:pt>
                <c:pt idx="33">
                  <c:v>5418.0182916698104</c:v>
                </c:pt>
                <c:pt idx="34">
                  <c:v>5500.9579274698008</c:v>
                </c:pt>
                <c:pt idx="35">
                  <c:v>5557.4740184619268</c:v>
                </c:pt>
                <c:pt idx="36">
                  <c:v>5700.0798854907971</c:v>
                </c:pt>
                <c:pt idx="37">
                  <c:v>5745.4262223577125</c:v>
                </c:pt>
                <c:pt idx="38">
                  <c:v>5774.9360825638087</c:v>
                </c:pt>
                <c:pt idx="39">
                  <c:v>5792.8963327478923</c:v>
                </c:pt>
                <c:pt idx="40">
                  <c:v>5865.0910196939194</c:v>
                </c:pt>
                <c:pt idx="41">
                  <c:v>5998.7753472324712</c:v>
                </c:pt>
                <c:pt idx="42">
                  <c:v>6128.3218235163395</c:v>
                </c:pt>
                <c:pt idx="43">
                  <c:v>6153.356000792287</c:v>
                </c:pt>
                <c:pt idx="44">
                  <c:v>6181.9522524882614</c:v>
                </c:pt>
                <c:pt idx="45">
                  <c:v>6187.6648812235717</c:v>
                </c:pt>
                <c:pt idx="46">
                  <c:v>6224.8187347455723</c:v>
                </c:pt>
                <c:pt idx="47">
                  <c:v>6236.7668746811351</c:v>
                </c:pt>
                <c:pt idx="48">
                  <c:v>6256.1887049188781</c:v>
                </c:pt>
                <c:pt idx="49">
                  <c:v>6280.4379619558495</c:v>
                </c:pt>
                <c:pt idx="50">
                  <c:v>6301.7589989879716</c:v>
                </c:pt>
                <c:pt idx="51">
                  <c:v>6313.9068092460629</c:v>
                </c:pt>
                <c:pt idx="52">
                  <c:v>6334.9337690996717</c:v>
                </c:pt>
                <c:pt idx="53">
                  <c:v>6361.1061578535373</c:v>
                </c:pt>
              </c:numCache>
            </c:numRef>
          </c:xVal>
          <c:yVal>
            <c:numRef>
              <c:f>'A20ST2-Prediction'!$I$2:$I$55</c:f>
              <c:numCache>
                <c:formatCode>0.000</c:formatCode>
                <c:ptCount val="54"/>
                <c:pt idx="0">
                  <c:v>4259.2700000000004</c:v>
                </c:pt>
                <c:pt idx="1">
                  <c:v>4287.2700000000004</c:v>
                </c:pt>
                <c:pt idx="2">
                  <c:v>4574.2700000000004</c:v>
                </c:pt>
                <c:pt idx="3">
                  <c:v>4717.1949400000003</c:v>
                </c:pt>
                <c:pt idx="4">
                  <c:v>5208.9087600000003</c:v>
                </c:pt>
                <c:pt idx="5">
                  <c:v>5258.8947900000003</c:v>
                </c:pt>
                <c:pt idx="6">
                  <c:v>5785.2265900000002</c:v>
                </c:pt>
                <c:pt idx="7">
                  <c:v>5805.3318200000003</c:v>
                </c:pt>
                <c:pt idx="8">
                  <c:v>5828.9850299999998</c:v>
                </c:pt>
                <c:pt idx="9">
                  <c:v>5885.7527399999999</c:v>
                </c:pt>
                <c:pt idx="10">
                  <c:v>5914.1365900000001</c:v>
                </c:pt>
                <c:pt idx="11">
                  <c:v>5945.27999</c:v>
                </c:pt>
                <c:pt idx="12">
                  <c:v>5979.5771400000003</c:v>
                </c:pt>
                <c:pt idx="13">
                  <c:v>6001.2592500000001</c:v>
                </c:pt>
                <c:pt idx="14">
                  <c:v>6304.4145799999997</c:v>
                </c:pt>
                <c:pt idx="15">
                  <c:v>6321.7602699999998</c:v>
                </c:pt>
                <c:pt idx="16">
                  <c:v>6343.0481600000003</c:v>
                </c:pt>
                <c:pt idx="17">
                  <c:v>6362.7591700000003</c:v>
                </c:pt>
                <c:pt idx="18">
                  <c:v>6455.9988000000003</c:v>
                </c:pt>
                <c:pt idx="19">
                  <c:v>6468.8357699999997</c:v>
                </c:pt>
                <c:pt idx="20">
                  <c:v>6656.9162500000002</c:v>
                </c:pt>
                <c:pt idx="21">
                  <c:v>6676.9676900000004</c:v>
                </c:pt>
                <c:pt idx="22">
                  <c:v>6691.8748100000003</c:v>
                </c:pt>
                <c:pt idx="23">
                  <c:v>6705.0881200000003</c:v>
                </c:pt>
                <c:pt idx="24">
                  <c:v>6720.1300300000003</c:v>
                </c:pt>
                <c:pt idx="25">
                  <c:v>6725.8998300000003</c:v>
                </c:pt>
                <c:pt idx="26">
                  <c:v>6737.0241400000004</c:v>
                </c:pt>
                <c:pt idx="27">
                  <c:v>6837.3774299999995</c:v>
                </c:pt>
                <c:pt idx="28">
                  <c:v>6858.96666</c:v>
                </c:pt>
                <c:pt idx="29">
                  <c:v>6881.5946700000004</c:v>
                </c:pt>
                <c:pt idx="30">
                  <c:v>6894.1141399999997</c:v>
                </c:pt>
                <c:pt idx="31">
                  <c:v>7008.7802099999999</c:v>
                </c:pt>
                <c:pt idx="32">
                  <c:v>7024.4847200000004</c:v>
                </c:pt>
                <c:pt idx="33">
                  <c:v>7047.4041999999999</c:v>
                </c:pt>
                <c:pt idx="34">
                  <c:v>7076.1761999999999</c:v>
                </c:pt>
                <c:pt idx="35">
                  <c:v>7100.7346200000002</c:v>
                </c:pt>
                <c:pt idx="36">
                  <c:v>7210.0886099999998</c:v>
                </c:pt>
                <c:pt idx="37">
                  <c:v>7231.6444700000002</c:v>
                </c:pt>
                <c:pt idx="38">
                  <c:v>7252.7579299999998</c:v>
                </c:pt>
                <c:pt idx="39">
                  <c:v>7271.9457400000001</c:v>
                </c:pt>
                <c:pt idx="40">
                  <c:v>7336.6377700000003</c:v>
                </c:pt>
                <c:pt idx="41">
                  <c:v>7459.9037099999996</c:v>
                </c:pt>
                <c:pt idx="42">
                  <c:v>7587.2707899999996</c:v>
                </c:pt>
                <c:pt idx="43">
                  <c:v>7612.2706200000002</c:v>
                </c:pt>
                <c:pt idx="44">
                  <c:v>7641.7706200000002</c:v>
                </c:pt>
                <c:pt idx="45">
                  <c:v>7659.2706200000002</c:v>
                </c:pt>
                <c:pt idx="46">
                  <c:v>7705.7706200000002</c:v>
                </c:pt>
                <c:pt idx="47">
                  <c:v>7721.2706200000002</c:v>
                </c:pt>
                <c:pt idx="48">
                  <c:v>7736.7706200000002</c:v>
                </c:pt>
                <c:pt idx="49">
                  <c:v>7750.7706200000002</c:v>
                </c:pt>
                <c:pt idx="50">
                  <c:v>7776.7706200000002</c:v>
                </c:pt>
                <c:pt idx="51">
                  <c:v>7794.2706200000002</c:v>
                </c:pt>
                <c:pt idx="52">
                  <c:v>7820.7706200000002</c:v>
                </c:pt>
                <c:pt idx="53">
                  <c:v>7854.2706200000002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65C-48B0-833D-7FBBDCCB69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7018448"/>
        <c:axId val="277019008"/>
      </c:scatterChart>
      <c:valAx>
        <c:axId val="277018448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Pressure/Stress (PSI)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77019008"/>
        <c:crosses val="autoZero"/>
        <c:crossBetween val="midCat"/>
        <c:dispUnits>
          <c:builtInUnit val="thousands"/>
          <c:dispUnitsLbl/>
        </c:dispUnits>
      </c:valAx>
      <c:valAx>
        <c:axId val="277019008"/>
        <c:scaling>
          <c:orientation val="maxMin"/>
          <c:max val="8000"/>
          <c:min val="4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Depth (ft)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77018448"/>
        <c:crosses val="autoZero"/>
        <c:crossBetween val="midCat"/>
      </c:valAx>
    </c:plotArea>
    <c:legend>
      <c:legendPos val="r"/>
      <c:overlay val="0"/>
      <c:spPr>
        <a:solidFill>
          <a:schemeClr val="bg1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0.30458828714868158"/>
                  <c:y val="-6.1255463932685814E-2"/>
                </c:manualLayout>
              </c:layout>
              <c:numFmt formatCode="0.000E+00" sourceLinked="0"/>
              <c:spPr>
                <a:solidFill>
                  <a:schemeClr val="bg2"/>
                </a:solidFill>
                <a:ln>
                  <a:solidFill>
                    <a:sysClr val="windowText" lastClr="000000"/>
                  </a:solidFill>
                </a:ln>
              </c:spPr>
            </c:trendlineLbl>
          </c:trendline>
          <c:xVal>
            <c:numRef>
              <c:f>'Deriving NCT'!$A$9:$A$38</c:f>
              <c:numCache>
                <c:formatCode>General</c:formatCode>
                <c:ptCount val="30"/>
                <c:pt idx="0">
                  <c:v>1015.5</c:v>
                </c:pt>
                <c:pt idx="1">
                  <c:v>1106</c:v>
                </c:pt>
                <c:pt idx="2">
                  <c:v>1162</c:v>
                </c:pt>
                <c:pt idx="3">
                  <c:v>1211</c:v>
                </c:pt>
                <c:pt idx="4">
                  <c:v>1251</c:v>
                </c:pt>
                <c:pt idx="5">
                  <c:v>1278</c:v>
                </c:pt>
                <c:pt idx="6">
                  <c:v>1303</c:v>
                </c:pt>
                <c:pt idx="7">
                  <c:v>1331</c:v>
                </c:pt>
                <c:pt idx="8">
                  <c:v>1341.5</c:v>
                </c:pt>
                <c:pt idx="9">
                  <c:v>1504</c:v>
                </c:pt>
                <c:pt idx="10">
                  <c:v>1688.5</c:v>
                </c:pt>
                <c:pt idx="11">
                  <c:v>1714.5</c:v>
                </c:pt>
                <c:pt idx="12">
                  <c:v>2116.5</c:v>
                </c:pt>
                <c:pt idx="13">
                  <c:v>2154</c:v>
                </c:pt>
                <c:pt idx="14">
                  <c:v>2195.5</c:v>
                </c:pt>
                <c:pt idx="15">
                  <c:v>2293.5</c:v>
                </c:pt>
                <c:pt idx="16">
                  <c:v>2317.5</c:v>
                </c:pt>
                <c:pt idx="17">
                  <c:v>2336</c:v>
                </c:pt>
                <c:pt idx="18">
                  <c:v>2395.5</c:v>
                </c:pt>
                <c:pt idx="19">
                  <c:v>2420.5</c:v>
                </c:pt>
                <c:pt idx="20">
                  <c:v>2773.5</c:v>
                </c:pt>
                <c:pt idx="21">
                  <c:v>2814.5</c:v>
                </c:pt>
                <c:pt idx="22">
                  <c:v>2836</c:v>
                </c:pt>
                <c:pt idx="23">
                  <c:v>3669.5</c:v>
                </c:pt>
                <c:pt idx="24" formatCode="0.000">
                  <c:v>4259.2700000000004</c:v>
                </c:pt>
                <c:pt idx="25" formatCode="0.000">
                  <c:v>4287.2700000000004</c:v>
                </c:pt>
                <c:pt idx="26" formatCode="0.000">
                  <c:v>4574.2700000000004</c:v>
                </c:pt>
                <c:pt idx="27" formatCode="0.000">
                  <c:v>4717.1949400000003</c:v>
                </c:pt>
                <c:pt idx="28" formatCode="0.000">
                  <c:v>5208.9087600000003</c:v>
                </c:pt>
                <c:pt idx="29" formatCode="0.000">
                  <c:v>5258.8947900000003</c:v>
                </c:pt>
              </c:numCache>
            </c:numRef>
          </c:xVal>
          <c:yVal>
            <c:numRef>
              <c:f>'Deriving NCT'!$M$9:$M$38</c:f>
              <c:numCache>
                <c:formatCode>General</c:formatCode>
                <c:ptCount val="30"/>
                <c:pt idx="0">
                  <c:v>3.7532796508198225</c:v>
                </c:pt>
                <c:pt idx="1">
                  <c:v>3.7471219796096635</c:v>
                </c:pt>
                <c:pt idx="2">
                  <c:v>3.7638841380012638</c:v>
                </c:pt>
                <c:pt idx="3">
                  <c:v>3.7566218458149629</c:v>
                </c:pt>
                <c:pt idx="4">
                  <c:v>3.74067279958689</c:v>
                </c:pt>
                <c:pt idx="5">
                  <c:v>3.7979107414575202</c:v>
                </c:pt>
                <c:pt idx="6">
                  <c:v>3.7625691227140319</c:v>
                </c:pt>
                <c:pt idx="7">
                  <c:v>3.759119167202126</c:v>
                </c:pt>
                <c:pt idx="8">
                  <c:v>3.7603037044922263</c:v>
                </c:pt>
                <c:pt idx="9">
                  <c:v>3.7876285920471084</c:v>
                </c:pt>
                <c:pt idx="10">
                  <c:v>3.7959543966430105</c:v>
                </c:pt>
                <c:pt idx="11">
                  <c:v>3.8094498086099189</c:v>
                </c:pt>
                <c:pt idx="12">
                  <c:v>3.8026717410367157</c:v>
                </c:pt>
                <c:pt idx="13">
                  <c:v>3.8123253293185404</c:v>
                </c:pt>
                <c:pt idx="14">
                  <c:v>3.8111884682336958</c:v>
                </c:pt>
                <c:pt idx="15">
                  <c:v>3.8045725190693522</c:v>
                </c:pt>
                <c:pt idx="16">
                  <c:v>3.8017438584182139</c:v>
                </c:pt>
                <c:pt idx="17">
                  <c:v>3.7973310823272666</c:v>
                </c:pt>
                <c:pt idx="18">
                  <c:v>3.8104512976904474</c:v>
                </c:pt>
                <c:pt idx="19">
                  <c:v>3.8141794533251749</c:v>
                </c:pt>
                <c:pt idx="20">
                  <c:v>3.8257950638496938</c:v>
                </c:pt>
                <c:pt idx="21">
                  <c:v>3.8233023103824872</c:v>
                </c:pt>
                <c:pt idx="22">
                  <c:v>3.8270883858009626</c:v>
                </c:pt>
                <c:pt idx="23">
                  <c:v>3.8654968157069209</c:v>
                </c:pt>
                <c:pt idx="24">
                  <c:v>3.8918860784915106</c:v>
                </c:pt>
                <c:pt idx="25">
                  <c:v>3.9000236008199693</c:v>
                </c:pt>
                <c:pt idx="26">
                  <c:v>3.9060532761094167</c:v>
                </c:pt>
                <c:pt idx="27">
                  <c:v>3.9086457766727185</c:v>
                </c:pt>
                <c:pt idx="28">
                  <c:v>3.9108723709557216</c:v>
                </c:pt>
                <c:pt idx="29">
                  <c:v>3.9185446721774264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9DB-402A-AFF1-352D923147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9179776"/>
        <c:axId val="276908608"/>
      </c:scatterChart>
      <c:valAx>
        <c:axId val="259179776"/>
        <c:scaling>
          <c:orientation val="minMax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Depth</a:t>
                </a:r>
                <a:r>
                  <a:rPr lang="en-US" baseline="0"/>
                  <a:t> (z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0.35744135625599049"/>
              <c:y val="0.9131085819183609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76908608"/>
        <c:crosses val="autoZero"/>
        <c:crossBetween val="midCat"/>
      </c:valAx>
      <c:valAx>
        <c:axId val="276908608"/>
        <c:scaling>
          <c:orientation val="minMax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log</a:t>
                </a:r>
                <a:r>
                  <a:rPr lang="en-US" baseline="0"/>
                  <a:t>(v)</a:t>
                </a: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5917977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exp"/>
            <c:dispRSqr val="1"/>
            <c:dispEq val="1"/>
            <c:trendlineLbl>
              <c:layout>
                <c:manualLayout>
                  <c:x val="-0.1587573259118579"/>
                  <c:y val="2.5606447755008734E-2"/>
                </c:manualLayout>
              </c:layout>
              <c:numFmt formatCode="#,##0.000000" sourceLinked="0"/>
              <c:spPr>
                <a:solidFill>
                  <a:schemeClr val="bg1"/>
                </a:solidFill>
                <a:ln>
                  <a:noFill/>
                </a:ln>
              </c:spPr>
            </c:trendlineLbl>
          </c:trendline>
          <c:xVal>
            <c:numRef>
              <c:f>'Deriving NCT'!$G$3:$G$37</c:f>
              <c:numCache>
                <c:formatCode>General</c:formatCode>
                <c:ptCount val="35"/>
                <c:pt idx="0">
                  <c:v>131.80000000000001</c:v>
                </c:pt>
                <c:pt idx="1">
                  <c:v>143.61900000000003</c:v>
                </c:pt>
                <c:pt idx="2">
                  <c:v>202.86100000000005</c:v>
                </c:pt>
                <c:pt idx="3">
                  <c:v>214.39699999999999</c:v>
                </c:pt>
                <c:pt idx="4">
                  <c:v>221.45700000000005</c:v>
                </c:pt>
                <c:pt idx="5">
                  <c:v>315.40000000000003</c:v>
                </c:pt>
                <c:pt idx="6">
                  <c:v>325.40600000000001</c:v>
                </c:pt>
                <c:pt idx="7">
                  <c:v>364.92900000000009</c:v>
                </c:pt>
                <c:pt idx="8">
                  <c:v>389.49299999999994</c:v>
                </c:pt>
                <c:pt idx="9">
                  <c:v>411.16500000000008</c:v>
                </c:pt>
                <c:pt idx="10">
                  <c:v>428.73400000000004</c:v>
                </c:pt>
                <c:pt idx="11">
                  <c:v>440.76599999999996</c:v>
                </c:pt>
                <c:pt idx="12">
                  <c:v>451.74800000000005</c:v>
                </c:pt>
                <c:pt idx="13">
                  <c:v>464.14099999999996</c:v>
                </c:pt>
                <c:pt idx="14">
                  <c:v>468.81100000000004</c:v>
                </c:pt>
                <c:pt idx="15">
                  <c:v>541.60799999999995</c:v>
                </c:pt>
                <c:pt idx="16">
                  <c:v>625.02199999999993</c:v>
                </c:pt>
                <c:pt idx="17">
                  <c:v>637.40300000000002</c:v>
                </c:pt>
                <c:pt idx="18">
                  <c:v>822.26099999999997</c:v>
                </c:pt>
                <c:pt idx="19">
                  <c:v>839.78</c:v>
                </c:pt>
                <c:pt idx="20">
                  <c:v>859.18400000000008</c:v>
                </c:pt>
                <c:pt idx="21">
                  <c:v>904.69899999999984</c:v>
                </c:pt>
                <c:pt idx="22">
                  <c:v>916.03899999999999</c:v>
                </c:pt>
                <c:pt idx="23">
                  <c:v>924.68100000000004</c:v>
                </c:pt>
                <c:pt idx="24">
                  <c:v>952.57600000000025</c:v>
                </c:pt>
                <c:pt idx="25">
                  <c:v>964.31700000000001</c:v>
                </c:pt>
                <c:pt idx="26">
                  <c:v>1133.2189999999998</c:v>
                </c:pt>
                <c:pt idx="27">
                  <c:v>1153.011</c:v>
                </c:pt>
                <c:pt idx="28">
                  <c:v>1163.355</c:v>
                </c:pt>
                <c:pt idx="29">
                  <c:v>1561.181</c:v>
                </c:pt>
                <c:pt idx="30">
                  <c:v>1840.1987199999996</c:v>
                </c:pt>
                <c:pt idx="31">
                  <c:v>1853.4207199999996</c:v>
                </c:pt>
                <c:pt idx="32">
                  <c:v>1981.7197200000001</c:v>
                </c:pt>
                <c:pt idx="33">
                  <c:v>2049.9685478400002</c:v>
                </c:pt>
                <c:pt idx="34">
                  <c:v>2288.2493353600007</c:v>
                </c:pt>
              </c:numCache>
            </c:numRef>
          </c:xVal>
          <c:yVal>
            <c:numRef>
              <c:f>'Deriving NCT'!$J$3:$J$37</c:f>
              <c:numCache>
                <c:formatCode>General</c:formatCode>
                <c:ptCount val="35"/>
                <c:pt idx="0">
                  <c:v>0.38764926114338483</c:v>
                </c:pt>
                <c:pt idx="1">
                  <c:v>0.38635382171083243</c:v>
                </c:pt>
                <c:pt idx="2">
                  <c:v>0.38173702990309466</c:v>
                </c:pt>
                <c:pt idx="3">
                  <c:v>0.38422723737600029</c:v>
                </c:pt>
                <c:pt idx="4">
                  <c:v>0.38269164183197435</c:v>
                </c:pt>
                <c:pt idx="5">
                  <c:v>0.35706021134993626</c:v>
                </c:pt>
                <c:pt idx="6">
                  <c:v>0.35710379510523316</c:v>
                </c:pt>
                <c:pt idx="7">
                  <c:v>0.36125260781019208</c:v>
                </c:pt>
                <c:pt idx="8">
                  <c:v>0.34989561760159793</c:v>
                </c:pt>
                <c:pt idx="9">
                  <c:v>0.35484067552489573</c:v>
                </c:pt>
                <c:pt idx="10">
                  <c:v>0.36556912654711349</c:v>
                </c:pt>
                <c:pt idx="11">
                  <c:v>0.32621652483918828</c:v>
                </c:pt>
                <c:pt idx="12">
                  <c:v>0.35079384287755688</c:v>
                </c:pt>
                <c:pt idx="13">
                  <c:v>0.35314445123376459</c:v>
                </c:pt>
                <c:pt idx="14">
                  <c:v>0.35233833421642591</c:v>
                </c:pt>
                <c:pt idx="15">
                  <c:v>0.33346139208434344</c:v>
                </c:pt>
                <c:pt idx="16">
                  <c:v>0.32760101781084894</c:v>
                </c:pt>
                <c:pt idx="17">
                  <c:v>0.31799220893076408</c:v>
                </c:pt>
                <c:pt idx="18">
                  <c:v>0.32283527305125348</c:v>
                </c:pt>
                <c:pt idx="19">
                  <c:v>0.31592714221742324</c:v>
                </c:pt>
                <c:pt idx="20">
                  <c:v>0.31674432988167167</c:v>
                </c:pt>
                <c:pt idx="21">
                  <c:v>0.32148060981181892</c:v>
                </c:pt>
                <c:pt idx="22">
                  <c:v>0.32349558189362293</c:v>
                </c:pt>
                <c:pt idx="23">
                  <c:v>0.32662704290562228</c:v>
                </c:pt>
                <c:pt idx="24">
                  <c:v>0.31727369399740935</c:v>
                </c:pt>
                <c:pt idx="25">
                  <c:v>0.31459228106344239</c:v>
                </c:pt>
                <c:pt idx="26">
                  <c:v>0.30617024161442274</c:v>
                </c:pt>
                <c:pt idx="27">
                  <c:v>0.30798632099759438</c:v>
                </c:pt>
                <c:pt idx="28">
                  <c:v>0.3052261232226362</c:v>
                </c:pt>
                <c:pt idx="29">
                  <c:v>0.27659488264329424</c:v>
                </c:pt>
                <c:pt idx="30">
                  <c:v>0.25624231134938191</c:v>
                </c:pt>
                <c:pt idx="31">
                  <c:v>0.24985152289591184</c:v>
                </c:pt>
                <c:pt idx="32">
                  <c:v>0.24508073513561968</c:v>
                </c:pt>
                <c:pt idx="33">
                  <c:v>0.24302018601880315</c:v>
                </c:pt>
                <c:pt idx="34">
                  <c:v>0.24124597441194839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3DD-4EBB-8B4F-A251CE16BB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6910848"/>
        <c:axId val="276911408"/>
      </c:scatterChart>
      <c:valAx>
        <c:axId val="276910848"/>
        <c:scaling>
          <c:orientation val="minMax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200">
                    <a:latin typeface="Symbol" pitchFamily="18" charset="2"/>
                  </a:rPr>
                  <a:t>s</a:t>
                </a:r>
                <a:r>
                  <a:rPr lang="en-US" baseline="-25000"/>
                  <a:t>vh</a:t>
                </a:r>
                <a:r>
                  <a:rPr lang="en-US"/>
                  <a:t>'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76911408"/>
        <c:crosses val="autoZero"/>
        <c:crossBetween val="midCat"/>
      </c:valAx>
      <c:valAx>
        <c:axId val="276911408"/>
        <c:scaling>
          <c:orientation val="minMax"/>
          <c:min val="0.2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n_sonic (-)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7691084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3702745130034464"/>
          <c:y val="1.4972145238902296E-2"/>
          <c:w val="0.26297268971568544"/>
          <c:h val="0.16743438320209975"/>
        </c:manualLayout>
      </c:layout>
      <c:overlay val="1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4.385918492892437E-2"/>
                  <c:y val="0.1013434333366557"/>
                </c:manualLayout>
              </c:layout>
              <c:numFmt formatCode="0.000E+00" sourceLinked="0"/>
              <c:spPr>
                <a:solidFill>
                  <a:schemeClr val="bg2"/>
                </a:solidFill>
                <a:ln>
                  <a:solidFill>
                    <a:sysClr val="windowText" lastClr="000000"/>
                  </a:solidFill>
                </a:ln>
              </c:spPr>
            </c:trendlineLbl>
          </c:trendline>
          <c:xVal>
            <c:numRef>
              <c:f>'Deriving NCT'!$H$9:$H$38</c:f>
              <c:numCache>
                <c:formatCode>General</c:formatCode>
                <c:ptCount val="30"/>
                <c:pt idx="0">
                  <c:v>2.5124255564154314</c:v>
                </c:pt>
                <c:pt idx="1">
                  <c:v>2.5622083770383495</c:v>
                </c:pt>
                <c:pt idx="2">
                  <c:v>2.5904996569028289</c:v>
                </c:pt>
                <c:pt idx="3">
                  <c:v>2.6140161386871137</c:v>
                </c:pt>
                <c:pt idx="4">
                  <c:v>2.6321879258406371</c:v>
                </c:pt>
                <c:pt idx="5">
                  <c:v>2.6442080863385478</c:v>
                </c:pt>
                <c:pt idx="6">
                  <c:v>2.6548962385082624</c:v>
                </c:pt>
                <c:pt idx="7">
                  <c:v>2.6666499336146412</c:v>
                </c:pt>
                <c:pt idx="8">
                  <c:v>2.6709977932473525</c:v>
                </c:pt>
                <c:pt idx="9">
                  <c:v>2.7336850706146718</c:v>
                </c:pt>
                <c:pt idx="10">
                  <c:v>2.7958953042407906</c:v>
                </c:pt>
                <c:pt idx="11">
                  <c:v>2.8044141031922787</c:v>
                </c:pt>
                <c:pt idx="12">
                  <c:v>2.9150096920754542</c:v>
                </c:pt>
                <c:pt idx="13">
                  <c:v>2.9241655273713807</c:v>
                </c:pt>
                <c:pt idx="14">
                  <c:v>2.9340861808596581</c:v>
                </c:pt>
                <c:pt idx="15">
                  <c:v>2.9565041102738965</c:v>
                </c:pt>
                <c:pt idx="16">
                  <c:v>2.9619139639781515</c:v>
                </c:pt>
                <c:pt idx="17">
                  <c:v>2.9659919339995735</c:v>
                </c:pt>
                <c:pt idx="18">
                  <c:v>2.9788996353333839</c:v>
                </c:pt>
                <c:pt idx="19">
                  <c:v>2.9842198230313852</c:v>
                </c:pt>
                <c:pt idx="20">
                  <c:v>3.0543138474632787</c:v>
                </c:pt>
                <c:pt idx="21">
                  <c:v>3.0618334505874247</c:v>
                </c:pt>
                <c:pt idx="22">
                  <c:v>3.0657122607433709</c:v>
                </c:pt>
                <c:pt idx="23">
                  <c:v>3.1934532571586809</c:v>
                </c:pt>
                <c:pt idx="24">
                  <c:v>3.264864724280959</c:v>
                </c:pt>
                <c:pt idx="25">
                  <c:v>3.2679740138331281</c:v>
                </c:pt>
                <c:pt idx="26">
                  <c:v>3.2970422310448853</c:v>
                </c:pt>
                <c:pt idx="27">
                  <c:v>3.3117471978341357</c:v>
                </c:pt>
                <c:pt idx="28">
                  <c:v>3.3595033448898808</c:v>
                </c:pt>
                <c:pt idx="29">
                  <c:v>3.3642630869753765</c:v>
                </c:pt>
              </c:numCache>
            </c:numRef>
          </c:xVal>
          <c:yVal>
            <c:numRef>
              <c:f>'Deriving NCT'!$K$9:$K$38</c:f>
              <c:numCache>
                <c:formatCode>General</c:formatCode>
                <c:ptCount val="30"/>
                <c:pt idx="0">
                  <c:v>0.55546104081246839</c:v>
                </c:pt>
                <c:pt idx="1">
                  <c:v>0.56556412163455616</c:v>
                </c:pt>
                <c:pt idx="2">
                  <c:v>0.53821451919881402</c:v>
                </c:pt>
                <c:pt idx="3">
                  <c:v>0.55000472296295322</c:v>
                </c:pt>
                <c:pt idx="4">
                  <c:v>0.57621585241825568</c:v>
                </c:pt>
                <c:pt idx="5">
                  <c:v>0.48415631558985661</c:v>
                </c:pt>
                <c:pt idx="6">
                  <c:v>0.54034275403736753</c:v>
                </c:pt>
                <c:pt idx="7">
                  <c:v>0.54594020551779499</c:v>
                </c:pt>
                <c:pt idx="8">
                  <c:v>0.54401603928518605</c:v>
                </c:pt>
                <c:pt idx="9">
                  <c:v>0.50028818754717874</c:v>
                </c:pt>
                <c:pt idx="10">
                  <c:v>0.48721224524205514</c:v>
                </c:pt>
                <c:pt idx="11">
                  <c:v>0.46625890949460169</c:v>
                </c:pt>
                <c:pt idx="12">
                  <c:v>0.47674555422566828</c:v>
                </c:pt>
                <c:pt idx="13">
                  <c:v>0.46183259374082108</c:v>
                </c:pt>
                <c:pt idx="14">
                  <c:v>0.46358097522530167</c:v>
                </c:pt>
                <c:pt idx="15">
                  <c:v>0.47379723330037665</c:v>
                </c:pt>
                <c:pt idx="16">
                  <c:v>0.47818694636042247</c:v>
                </c:pt>
                <c:pt idx="17">
                  <c:v>0.48506112320730355</c:v>
                </c:pt>
                <c:pt idx="18">
                  <c:v>0.46471578904739819</c:v>
                </c:pt>
                <c:pt idx="19">
                  <c:v>0.45898561158830709</c:v>
                </c:pt>
                <c:pt idx="20">
                  <c:v>0.44127574223225641</c:v>
                </c:pt>
                <c:pt idx="21">
                  <c:v>0.44505814024020723</c:v>
                </c:pt>
                <c:pt idx="22">
                  <c:v>0.43931721301669507</c:v>
                </c:pt>
                <c:pt idx="23">
                  <c:v>0.38235129391116446</c:v>
                </c:pt>
                <c:pt idx="24">
                  <c:v>0.34452391586603459</c:v>
                </c:pt>
                <c:pt idx="25">
                  <c:v>0.33306942628271607</c:v>
                </c:pt>
                <c:pt idx="26">
                  <c:v>0.32464496078219429</c:v>
                </c:pt>
                <c:pt idx="27">
                  <c:v>0.32103918959302619</c:v>
                </c:pt>
                <c:pt idx="28">
                  <c:v>0.31795017393809183</c:v>
                </c:pt>
                <c:pt idx="29">
                  <c:v>0.30736139890469444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7A6-48F4-A131-48C18BF5F9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6265760"/>
        <c:axId val="256266320"/>
      </c:scatterChart>
      <c:valAx>
        <c:axId val="256265760"/>
        <c:scaling>
          <c:orientation val="minMax"/>
          <c:min val="2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log (sv/1.0))</a:t>
                </a:r>
              </a:p>
            </c:rich>
          </c:tx>
          <c:layout>
            <c:manualLayout>
              <c:xMode val="edge"/>
              <c:yMode val="edge"/>
              <c:x val="0.33223925156163525"/>
              <c:y val="0.912164257948769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56266320"/>
        <c:crosses val="autoZero"/>
        <c:crossBetween val="midCat"/>
      </c:valAx>
      <c:valAx>
        <c:axId val="256266320"/>
        <c:scaling>
          <c:orientation val="minMax"/>
          <c:max val="0.70000000000000007"/>
          <c:min val="0.2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Void</a:t>
                </a:r>
                <a:r>
                  <a:rPr lang="en-US" baseline="0"/>
                  <a:t> Ratio (e)</a:t>
                </a: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5626576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power"/>
            <c:dispRSqr val="1"/>
            <c:dispEq val="1"/>
            <c:trendlineLbl>
              <c:layout>
                <c:manualLayout>
                  <c:x val="-0.23956094634689418"/>
                  <c:y val="1.6042637527451924E-2"/>
                </c:manualLayout>
              </c:layout>
              <c:numFmt formatCode="General" sourceLinked="0"/>
              <c:spPr>
                <a:solidFill>
                  <a:schemeClr val="bg1"/>
                </a:solidFill>
                <a:ln>
                  <a:solidFill>
                    <a:schemeClr val="bg1"/>
                  </a:solidFill>
                </a:ln>
              </c:spPr>
            </c:trendlineLbl>
          </c:trendline>
          <c:xVal>
            <c:numRef>
              <c:f>'Deriving NCT'!$G$9:$G$38</c:f>
              <c:numCache>
                <c:formatCode>General</c:formatCode>
                <c:ptCount val="30"/>
                <c:pt idx="0">
                  <c:v>325.40600000000001</c:v>
                </c:pt>
                <c:pt idx="1">
                  <c:v>364.92900000000009</c:v>
                </c:pt>
                <c:pt idx="2">
                  <c:v>389.49299999999994</c:v>
                </c:pt>
                <c:pt idx="3">
                  <c:v>411.16500000000008</c:v>
                </c:pt>
                <c:pt idx="4">
                  <c:v>428.73400000000004</c:v>
                </c:pt>
                <c:pt idx="5">
                  <c:v>440.76599999999996</c:v>
                </c:pt>
                <c:pt idx="6">
                  <c:v>451.74800000000005</c:v>
                </c:pt>
                <c:pt idx="7">
                  <c:v>464.14099999999996</c:v>
                </c:pt>
                <c:pt idx="8">
                  <c:v>468.81100000000004</c:v>
                </c:pt>
                <c:pt idx="9">
                  <c:v>541.60799999999995</c:v>
                </c:pt>
                <c:pt idx="10">
                  <c:v>625.02199999999993</c:v>
                </c:pt>
                <c:pt idx="11">
                  <c:v>637.40300000000002</c:v>
                </c:pt>
                <c:pt idx="12">
                  <c:v>822.26099999999997</c:v>
                </c:pt>
                <c:pt idx="13">
                  <c:v>839.78</c:v>
                </c:pt>
                <c:pt idx="14">
                  <c:v>859.18400000000008</c:v>
                </c:pt>
                <c:pt idx="15">
                  <c:v>904.69899999999984</c:v>
                </c:pt>
                <c:pt idx="16">
                  <c:v>916.03899999999999</c:v>
                </c:pt>
                <c:pt idx="17">
                  <c:v>924.68100000000004</c:v>
                </c:pt>
                <c:pt idx="18">
                  <c:v>952.57600000000025</c:v>
                </c:pt>
                <c:pt idx="19">
                  <c:v>964.31700000000001</c:v>
                </c:pt>
                <c:pt idx="20">
                  <c:v>1133.2189999999998</c:v>
                </c:pt>
                <c:pt idx="21">
                  <c:v>1153.011</c:v>
                </c:pt>
                <c:pt idx="22">
                  <c:v>1163.355</c:v>
                </c:pt>
                <c:pt idx="23">
                  <c:v>1561.181</c:v>
                </c:pt>
                <c:pt idx="24">
                  <c:v>1840.1987199999996</c:v>
                </c:pt>
                <c:pt idx="25">
                  <c:v>1853.4207199999996</c:v>
                </c:pt>
                <c:pt idx="26">
                  <c:v>1981.7197200000001</c:v>
                </c:pt>
                <c:pt idx="27">
                  <c:v>2049.9685478400002</c:v>
                </c:pt>
                <c:pt idx="28">
                  <c:v>2288.2493353600007</c:v>
                </c:pt>
                <c:pt idx="29">
                  <c:v>2313.4658174400006</c:v>
                </c:pt>
              </c:numCache>
            </c:numRef>
          </c:xVal>
          <c:yVal>
            <c:numRef>
              <c:f>'Deriving NCT'!$L$9:$L$38</c:f>
              <c:numCache>
                <c:formatCode>General</c:formatCode>
                <c:ptCount val="30"/>
                <c:pt idx="0">
                  <c:v>1.5554610408124683</c:v>
                </c:pt>
                <c:pt idx="1">
                  <c:v>1.5655641216345562</c:v>
                </c:pt>
                <c:pt idx="2">
                  <c:v>1.5382145191988141</c:v>
                </c:pt>
                <c:pt idx="3">
                  <c:v>1.5500047229629532</c:v>
                </c:pt>
                <c:pt idx="4">
                  <c:v>1.5762158524182557</c:v>
                </c:pt>
                <c:pt idx="5">
                  <c:v>1.4841563155898565</c:v>
                </c:pt>
                <c:pt idx="6">
                  <c:v>1.5403427540373675</c:v>
                </c:pt>
                <c:pt idx="7">
                  <c:v>1.5459402055177951</c:v>
                </c:pt>
                <c:pt idx="8">
                  <c:v>1.544016039285186</c:v>
                </c:pt>
                <c:pt idx="9">
                  <c:v>1.5002881875471787</c:v>
                </c:pt>
                <c:pt idx="10">
                  <c:v>1.4872122452420551</c:v>
                </c:pt>
                <c:pt idx="11">
                  <c:v>1.4662589094946017</c:v>
                </c:pt>
                <c:pt idx="12">
                  <c:v>1.4767455542256682</c:v>
                </c:pt>
                <c:pt idx="13">
                  <c:v>1.4618325937408212</c:v>
                </c:pt>
                <c:pt idx="14">
                  <c:v>1.4635809752253017</c:v>
                </c:pt>
                <c:pt idx="15">
                  <c:v>1.4737972333003766</c:v>
                </c:pt>
                <c:pt idx="16">
                  <c:v>1.4781869463604225</c:v>
                </c:pt>
                <c:pt idx="17">
                  <c:v>1.4850611232073034</c:v>
                </c:pt>
                <c:pt idx="18">
                  <c:v>1.4647157890473981</c:v>
                </c:pt>
                <c:pt idx="19">
                  <c:v>1.4589856115883071</c:v>
                </c:pt>
                <c:pt idx="20">
                  <c:v>1.4412757422322564</c:v>
                </c:pt>
                <c:pt idx="21">
                  <c:v>1.4450581402402072</c:v>
                </c:pt>
                <c:pt idx="22">
                  <c:v>1.4393172130166951</c:v>
                </c:pt>
                <c:pt idx="23">
                  <c:v>1.3823512939111644</c:v>
                </c:pt>
                <c:pt idx="24">
                  <c:v>1.3445239158660347</c:v>
                </c:pt>
                <c:pt idx="25">
                  <c:v>1.3330694262827161</c:v>
                </c:pt>
                <c:pt idx="26">
                  <c:v>1.3246449607821944</c:v>
                </c:pt>
                <c:pt idx="27">
                  <c:v>1.3210391895930262</c:v>
                </c:pt>
                <c:pt idx="28">
                  <c:v>1.3179501739380919</c:v>
                </c:pt>
                <c:pt idx="29">
                  <c:v>1.3073613989046944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BC8-455B-A7C9-C96E5AF8B0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9083920"/>
        <c:axId val="259084480"/>
      </c:scatterChart>
      <c:valAx>
        <c:axId val="259083920"/>
        <c:scaling>
          <c:orientation val="minMax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 sz="1100"/>
                </a:pPr>
                <a:r>
                  <a:rPr lang="en-US" sz="1100">
                    <a:latin typeface="Symbol" pitchFamily="18" charset="2"/>
                  </a:rPr>
                  <a:t>s</a:t>
                </a:r>
                <a:r>
                  <a:rPr lang="en-US" sz="1100" baseline="-25000"/>
                  <a:t>vh</a:t>
                </a:r>
                <a:r>
                  <a:rPr lang="en-US" sz="1100"/>
                  <a:t>'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59084480"/>
        <c:crosses val="autoZero"/>
        <c:crossBetween val="midCat"/>
      </c:valAx>
      <c:valAx>
        <c:axId val="259084480"/>
        <c:scaling>
          <c:orientation val="minMax"/>
          <c:min val="1.2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Specific</a:t>
                </a:r>
                <a:r>
                  <a:rPr lang="en-US" baseline="0"/>
                  <a:t> Volume</a:t>
                </a:r>
                <a:r>
                  <a:rPr lang="en-US"/>
                  <a:t> (1+e)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5908392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Pressure-Depth Plot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u_bowers</c:v>
          </c:tx>
          <c:spPr>
            <a:ln w="28575">
              <a:noFill/>
            </a:ln>
          </c:spPr>
          <c:marker>
            <c:symbol val="diamond"/>
            <c:size val="9"/>
            <c:spPr>
              <a:solidFill>
                <a:srgbClr val="92D050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'Comparing NCT'!$W$3:$W$38</c:f>
              <c:numCache>
                <c:formatCode>General</c:formatCode>
                <c:ptCount val="36"/>
                <c:pt idx="0" formatCode="0.00E+00">
                  <c:v>297.45159002489947</c:v>
                </c:pt>
                <c:pt idx="1">
                  <c:v>303.71175821135677</c:v>
                </c:pt>
                <c:pt idx="2">
                  <c:v>366.8349593801521</c:v>
                </c:pt>
                <c:pt idx="3">
                  <c:v>422.92732219073656</c:v>
                </c:pt>
                <c:pt idx="4">
                  <c:v>417.71441291865506</c:v>
                </c:pt>
                <c:pt idx="5">
                  <c:v>329.09175252207933</c:v>
                </c:pt>
                <c:pt idx="6">
                  <c:v>350.22057270237246</c:v>
                </c:pt>
                <c:pt idx="7">
                  <c:v>474.15422705647785</c:v>
                </c:pt>
                <c:pt idx="8">
                  <c:v>410.50262063003731</c:v>
                </c:pt>
                <c:pt idx="9">
                  <c:v>503.99210230493043</c:v>
                </c:pt>
                <c:pt idx="10">
                  <c:v>650.39701166765644</c:v>
                </c:pt>
                <c:pt idx="11">
                  <c:v>290.29054471623783</c:v>
                </c:pt>
                <c:pt idx="12">
                  <c:v>547.08327368038954</c:v>
                </c:pt>
                <c:pt idx="13">
                  <c:v>595.76377903142532</c:v>
                </c:pt>
                <c:pt idx="14">
                  <c:v>597.30182110132841</c:v>
                </c:pt>
                <c:pt idx="15">
                  <c:v>563.72222916392957</c:v>
                </c:pt>
                <c:pt idx="16">
                  <c:v>678.0405232907093</c:v>
                </c:pt>
                <c:pt idx="17">
                  <c:v>613.87871192849968</c:v>
                </c:pt>
                <c:pt idx="18">
                  <c:v>1029.9265569689715</c:v>
                </c:pt>
                <c:pt idx="19">
                  <c:v>1001.4827172056742</c:v>
                </c:pt>
                <c:pt idx="20">
                  <c:v>1047.6250408283047</c:v>
                </c:pt>
                <c:pt idx="21">
                  <c:v>1182.0866287169401</c:v>
                </c:pt>
                <c:pt idx="22">
                  <c:v>1223.1427988097698</c:v>
                </c:pt>
                <c:pt idx="23">
                  <c:v>1269.3586454044771</c:v>
                </c:pt>
                <c:pt idx="24">
                  <c:v>1238.7383312777151</c:v>
                </c:pt>
                <c:pt idx="25">
                  <c:v>1237.6073315189701</c:v>
                </c:pt>
                <c:pt idx="26">
                  <c:v>1494.0586175005465</c:v>
                </c:pt>
                <c:pt idx="27">
                  <c:v>1549.3029641809662</c:v>
                </c:pt>
                <c:pt idx="28">
                  <c:v>1544.7009054846701</c:v>
                </c:pt>
                <c:pt idx="29">
                  <c:v>2074.2029748561645</c:v>
                </c:pt>
                <c:pt idx="30">
                  <c:v>2445.9803800964637</c:v>
                </c:pt>
                <c:pt idx="31">
                  <c:v>2416.0498129822672</c:v>
                </c:pt>
                <c:pt idx="32">
                  <c:v>2635.6375588067149</c:v>
                </c:pt>
                <c:pt idx="33">
                  <c:v>2752.1219569739742</c:v>
                </c:pt>
                <c:pt idx="34">
                  <c:v>3202.991434836018</c:v>
                </c:pt>
                <c:pt idx="35">
                  <c:v>3197.4949897486686</c:v>
                </c:pt>
              </c:numCache>
            </c:numRef>
          </c:xVal>
          <c:yVal>
            <c:numRef>
              <c:f>'Comparing NCT'!$H$3:$H$38</c:f>
              <c:numCache>
                <c:formatCode>General</c:formatCode>
                <c:ptCount val="36"/>
                <c:pt idx="0">
                  <c:v>563.5</c:v>
                </c:pt>
                <c:pt idx="1">
                  <c:v>591.5</c:v>
                </c:pt>
                <c:pt idx="2">
                  <c:v>731</c:v>
                </c:pt>
                <c:pt idx="3">
                  <c:v>758</c:v>
                </c:pt>
                <c:pt idx="4">
                  <c:v>774.5</c:v>
                </c:pt>
                <c:pt idx="5">
                  <c:v>992.5</c:v>
                </c:pt>
                <c:pt idx="6">
                  <c:v>1015.5</c:v>
                </c:pt>
                <c:pt idx="7">
                  <c:v>1106</c:v>
                </c:pt>
                <c:pt idx="8">
                  <c:v>1162</c:v>
                </c:pt>
                <c:pt idx="9">
                  <c:v>1211</c:v>
                </c:pt>
                <c:pt idx="10">
                  <c:v>1251</c:v>
                </c:pt>
                <c:pt idx="11">
                  <c:v>1278</c:v>
                </c:pt>
                <c:pt idx="12">
                  <c:v>1303</c:v>
                </c:pt>
                <c:pt idx="13">
                  <c:v>1331</c:v>
                </c:pt>
                <c:pt idx="14">
                  <c:v>1341.5</c:v>
                </c:pt>
                <c:pt idx="15">
                  <c:v>1504</c:v>
                </c:pt>
                <c:pt idx="16">
                  <c:v>1688.5</c:v>
                </c:pt>
                <c:pt idx="17">
                  <c:v>1714.5</c:v>
                </c:pt>
                <c:pt idx="18">
                  <c:v>2116.5</c:v>
                </c:pt>
                <c:pt idx="19">
                  <c:v>2154</c:v>
                </c:pt>
                <c:pt idx="20">
                  <c:v>2195.5</c:v>
                </c:pt>
                <c:pt idx="21">
                  <c:v>2293.5</c:v>
                </c:pt>
                <c:pt idx="22">
                  <c:v>2317.5</c:v>
                </c:pt>
                <c:pt idx="23">
                  <c:v>2336</c:v>
                </c:pt>
                <c:pt idx="24">
                  <c:v>2395.5</c:v>
                </c:pt>
                <c:pt idx="25">
                  <c:v>2420.5</c:v>
                </c:pt>
                <c:pt idx="26">
                  <c:v>2773.5</c:v>
                </c:pt>
                <c:pt idx="27">
                  <c:v>2814.5</c:v>
                </c:pt>
                <c:pt idx="28">
                  <c:v>2836</c:v>
                </c:pt>
                <c:pt idx="29">
                  <c:v>3669.5</c:v>
                </c:pt>
                <c:pt idx="30" formatCode="0.000">
                  <c:v>4259.2700000000004</c:v>
                </c:pt>
                <c:pt idx="31" formatCode="0.000">
                  <c:v>4287.2700000000004</c:v>
                </c:pt>
                <c:pt idx="32" formatCode="0.000">
                  <c:v>4574.2700000000004</c:v>
                </c:pt>
                <c:pt idx="33" formatCode="0.000">
                  <c:v>4717.1949400000003</c:v>
                </c:pt>
                <c:pt idx="34" formatCode="0.000">
                  <c:v>5208.9087600000003</c:v>
                </c:pt>
                <c:pt idx="35" formatCode="0.000">
                  <c:v>5258.8947900000003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A-4F8C-BBC9-3D95005D2831}"/>
            </c:ext>
          </c:extLst>
        </c:ser>
        <c:ser>
          <c:idx val="1"/>
          <c:order val="1"/>
          <c:tx>
            <c:v>sigmav</c:v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'Comparing NCT'!$I$3:$I$38</c:f>
              <c:numCache>
                <c:formatCode>General</c:formatCode>
                <c:ptCount val="36"/>
                <c:pt idx="0">
                  <c:v>393.495</c:v>
                </c:pt>
                <c:pt idx="1">
                  <c:v>418.31700000000001</c:v>
                </c:pt>
                <c:pt idx="2">
                  <c:v>542.34400000000005</c:v>
                </c:pt>
                <c:pt idx="3">
                  <c:v>566.41899999999998</c:v>
                </c:pt>
                <c:pt idx="4">
                  <c:v>581.14200000000005</c:v>
                </c:pt>
                <c:pt idx="5">
                  <c:v>776.32600000000002</c:v>
                </c:pt>
                <c:pt idx="6">
                  <c:v>797.01400000000001</c:v>
                </c:pt>
                <c:pt idx="7">
                  <c:v>878.56600000000003</c:v>
                </c:pt>
                <c:pt idx="8">
                  <c:v>929.13699999999994</c:v>
                </c:pt>
                <c:pt idx="9">
                  <c:v>973.56500000000005</c:v>
                </c:pt>
                <c:pt idx="10">
                  <c:v>1009.71</c:v>
                </c:pt>
                <c:pt idx="11">
                  <c:v>1034.2809999999999</c:v>
                </c:pt>
                <c:pt idx="12">
                  <c:v>1056.873</c:v>
                </c:pt>
                <c:pt idx="13">
                  <c:v>1082.27</c:v>
                </c:pt>
                <c:pt idx="14">
                  <c:v>1091.816</c:v>
                </c:pt>
                <c:pt idx="15">
                  <c:v>1240.08</c:v>
                </c:pt>
                <c:pt idx="16">
                  <c:v>1409.1769999999999</c:v>
                </c:pt>
                <c:pt idx="17">
                  <c:v>1433.633</c:v>
                </c:pt>
                <c:pt idx="18">
                  <c:v>1805.183</c:v>
                </c:pt>
                <c:pt idx="19">
                  <c:v>1840.1179999999999</c:v>
                </c:pt>
                <c:pt idx="20">
                  <c:v>1878.7950000000001</c:v>
                </c:pt>
                <c:pt idx="21">
                  <c:v>1969.8219999999999</c:v>
                </c:pt>
                <c:pt idx="22">
                  <c:v>1992.307</c:v>
                </c:pt>
                <c:pt idx="23">
                  <c:v>2009.5409999999999</c:v>
                </c:pt>
                <c:pt idx="24">
                  <c:v>2065.0680000000002</c:v>
                </c:pt>
                <c:pt idx="25">
                  <c:v>2088.42</c:v>
                </c:pt>
                <c:pt idx="26">
                  <c:v>2421.2579999999998</c:v>
                </c:pt>
                <c:pt idx="27">
                  <c:v>2460.0909999999999</c:v>
                </c:pt>
                <c:pt idx="28">
                  <c:v>2480.42</c:v>
                </c:pt>
                <c:pt idx="29">
                  <c:v>3265.3310000000001</c:v>
                </c:pt>
                <c:pt idx="30" formatCode="0.000">
                  <c:v>3816.5</c:v>
                </c:pt>
                <c:pt idx="31" formatCode="0.000">
                  <c:v>3842.7139999999999</c:v>
                </c:pt>
                <c:pt idx="32" formatCode="0.000">
                  <c:v>4104.1810000000005</c:v>
                </c:pt>
                <c:pt idx="33" formatCode="0.000">
                  <c:v>4238.7470000000003</c:v>
                </c:pt>
                <c:pt idx="34" formatCode="0.000">
                  <c:v>4705.1830000000009</c:v>
                </c:pt>
                <c:pt idx="35" formatCode="0.000">
                  <c:v>4753.5930000000008</c:v>
                </c:pt>
              </c:numCache>
            </c:numRef>
          </c:xVal>
          <c:yVal>
            <c:numRef>
              <c:f>'Comparing NCT'!$H$3:$H$38</c:f>
              <c:numCache>
                <c:formatCode>General</c:formatCode>
                <c:ptCount val="36"/>
                <c:pt idx="0">
                  <c:v>563.5</c:v>
                </c:pt>
                <c:pt idx="1">
                  <c:v>591.5</c:v>
                </c:pt>
                <c:pt idx="2">
                  <c:v>731</c:v>
                </c:pt>
                <c:pt idx="3">
                  <c:v>758</c:v>
                </c:pt>
                <c:pt idx="4">
                  <c:v>774.5</c:v>
                </c:pt>
                <c:pt idx="5">
                  <c:v>992.5</c:v>
                </c:pt>
                <c:pt idx="6">
                  <c:v>1015.5</c:v>
                </c:pt>
                <c:pt idx="7">
                  <c:v>1106</c:v>
                </c:pt>
                <c:pt idx="8">
                  <c:v>1162</c:v>
                </c:pt>
                <c:pt idx="9">
                  <c:v>1211</c:v>
                </c:pt>
                <c:pt idx="10">
                  <c:v>1251</c:v>
                </c:pt>
                <c:pt idx="11">
                  <c:v>1278</c:v>
                </c:pt>
                <c:pt idx="12">
                  <c:v>1303</c:v>
                </c:pt>
                <c:pt idx="13">
                  <c:v>1331</c:v>
                </c:pt>
                <c:pt idx="14">
                  <c:v>1341.5</c:v>
                </c:pt>
                <c:pt idx="15">
                  <c:v>1504</c:v>
                </c:pt>
                <c:pt idx="16">
                  <c:v>1688.5</c:v>
                </c:pt>
                <c:pt idx="17">
                  <c:v>1714.5</c:v>
                </c:pt>
                <c:pt idx="18">
                  <c:v>2116.5</c:v>
                </c:pt>
                <c:pt idx="19">
                  <c:v>2154</c:v>
                </c:pt>
                <c:pt idx="20">
                  <c:v>2195.5</c:v>
                </c:pt>
                <c:pt idx="21">
                  <c:v>2293.5</c:v>
                </c:pt>
                <c:pt idx="22">
                  <c:v>2317.5</c:v>
                </c:pt>
                <c:pt idx="23">
                  <c:v>2336</c:v>
                </c:pt>
                <c:pt idx="24">
                  <c:v>2395.5</c:v>
                </c:pt>
                <c:pt idx="25">
                  <c:v>2420.5</c:v>
                </c:pt>
                <c:pt idx="26">
                  <c:v>2773.5</c:v>
                </c:pt>
                <c:pt idx="27">
                  <c:v>2814.5</c:v>
                </c:pt>
                <c:pt idx="28">
                  <c:v>2836</c:v>
                </c:pt>
                <c:pt idx="29">
                  <c:v>3669.5</c:v>
                </c:pt>
                <c:pt idx="30" formatCode="0.000">
                  <c:v>4259.2700000000004</c:v>
                </c:pt>
                <c:pt idx="31" formatCode="0.000">
                  <c:v>4287.2700000000004</c:v>
                </c:pt>
                <c:pt idx="32" formatCode="0.000">
                  <c:v>4574.2700000000004</c:v>
                </c:pt>
                <c:pt idx="33" formatCode="0.000">
                  <c:v>4717.1949400000003</c:v>
                </c:pt>
                <c:pt idx="34" formatCode="0.000">
                  <c:v>5208.9087600000003</c:v>
                </c:pt>
                <c:pt idx="35" formatCode="0.000">
                  <c:v>5258.8947900000003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A-4F8C-BBC9-3D95005D2831}"/>
            </c:ext>
          </c:extLst>
        </c:ser>
        <c:ser>
          <c:idx val="2"/>
          <c:order val="2"/>
          <c:tx>
            <c:v>u_hydro</c:v>
          </c:tx>
          <c:spPr>
            <a:ln w="28575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'Comparing NCT'!$K$3:$K$38</c:f>
              <c:numCache>
                <c:formatCode>General</c:formatCode>
                <c:ptCount val="36"/>
                <c:pt idx="0">
                  <c:v>261.69499999999999</c:v>
                </c:pt>
                <c:pt idx="1">
                  <c:v>274.69799999999998</c:v>
                </c:pt>
                <c:pt idx="2">
                  <c:v>339.483</c:v>
                </c:pt>
                <c:pt idx="3">
                  <c:v>352.02199999999999</c:v>
                </c:pt>
                <c:pt idx="4">
                  <c:v>359.685</c:v>
                </c:pt>
                <c:pt idx="5">
                  <c:v>460.92599999999999</c:v>
                </c:pt>
                <c:pt idx="6">
                  <c:v>471.608</c:v>
                </c:pt>
                <c:pt idx="7">
                  <c:v>513.63699999999994</c:v>
                </c:pt>
                <c:pt idx="8">
                  <c:v>539.64400000000001</c:v>
                </c:pt>
                <c:pt idx="9">
                  <c:v>562.4</c:v>
                </c:pt>
                <c:pt idx="10">
                  <c:v>580.976</c:v>
                </c:pt>
                <c:pt idx="11">
                  <c:v>593.51499999999999</c:v>
                </c:pt>
                <c:pt idx="12">
                  <c:v>605.125</c:v>
                </c:pt>
                <c:pt idx="13">
                  <c:v>618.12900000000002</c:v>
                </c:pt>
                <c:pt idx="14">
                  <c:v>623.005</c:v>
                </c:pt>
                <c:pt idx="15">
                  <c:v>698.47199999999998</c:v>
                </c:pt>
                <c:pt idx="16">
                  <c:v>784.15499999999997</c:v>
                </c:pt>
                <c:pt idx="17">
                  <c:v>796.23</c:v>
                </c:pt>
                <c:pt idx="18">
                  <c:v>982.92200000000003</c:v>
                </c:pt>
                <c:pt idx="19">
                  <c:v>1000.338</c:v>
                </c:pt>
                <c:pt idx="20">
                  <c:v>1019.611</c:v>
                </c:pt>
                <c:pt idx="21">
                  <c:v>1065.123</c:v>
                </c:pt>
                <c:pt idx="22">
                  <c:v>1076.268</c:v>
                </c:pt>
                <c:pt idx="23">
                  <c:v>1084.8599999999999</c:v>
                </c:pt>
                <c:pt idx="24">
                  <c:v>1112.492</c:v>
                </c:pt>
                <c:pt idx="25">
                  <c:v>1124.1030000000001</c:v>
                </c:pt>
                <c:pt idx="26">
                  <c:v>1288.039</c:v>
                </c:pt>
                <c:pt idx="27">
                  <c:v>1307.08</c:v>
                </c:pt>
                <c:pt idx="28">
                  <c:v>1317.0650000000001</c:v>
                </c:pt>
                <c:pt idx="29">
                  <c:v>1704.15</c:v>
                </c:pt>
                <c:pt idx="30">
                  <c:v>1976.3012800000004</c:v>
                </c:pt>
                <c:pt idx="31">
                  <c:v>1989.2932800000003</c:v>
                </c:pt>
                <c:pt idx="32">
                  <c:v>2122.4612800000004</c:v>
                </c:pt>
                <c:pt idx="33">
                  <c:v>2188.7784521600001</c:v>
                </c:pt>
                <c:pt idx="34">
                  <c:v>2416.9336646400002</c:v>
                </c:pt>
                <c:pt idx="35">
                  <c:v>2440.1271825600002</c:v>
                </c:pt>
              </c:numCache>
            </c:numRef>
          </c:xVal>
          <c:yVal>
            <c:numRef>
              <c:f>'Comparing NCT'!$H$3:$H$38</c:f>
              <c:numCache>
                <c:formatCode>General</c:formatCode>
                <c:ptCount val="36"/>
                <c:pt idx="0">
                  <c:v>563.5</c:v>
                </c:pt>
                <c:pt idx="1">
                  <c:v>591.5</c:v>
                </c:pt>
                <c:pt idx="2">
                  <c:v>731</c:v>
                </c:pt>
                <c:pt idx="3">
                  <c:v>758</c:v>
                </c:pt>
                <c:pt idx="4">
                  <c:v>774.5</c:v>
                </c:pt>
                <c:pt idx="5">
                  <c:v>992.5</c:v>
                </c:pt>
                <c:pt idx="6">
                  <c:v>1015.5</c:v>
                </c:pt>
                <c:pt idx="7">
                  <c:v>1106</c:v>
                </c:pt>
                <c:pt idx="8">
                  <c:v>1162</c:v>
                </c:pt>
                <c:pt idx="9">
                  <c:v>1211</c:v>
                </c:pt>
                <c:pt idx="10">
                  <c:v>1251</c:v>
                </c:pt>
                <c:pt idx="11">
                  <c:v>1278</c:v>
                </c:pt>
                <c:pt idx="12">
                  <c:v>1303</c:v>
                </c:pt>
                <c:pt idx="13">
                  <c:v>1331</c:v>
                </c:pt>
                <c:pt idx="14">
                  <c:v>1341.5</c:v>
                </c:pt>
                <c:pt idx="15">
                  <c:v>1504</c:v>
                </c:pt>
                <c:pt idx="16">
                  <c:v>1688.5</c:v>
                </c:pt>
                <c:pt idx="17">
                  <c:v>1714.5</c:v>
                </c:pt>
                <c:pt idx="18">
                  <c:v>2116.5</c:v>
                </c:pt>
                <c:pt idx="19">
                  <c:v>2154</c:v>
                </c:pt>
                <c:pt idx="20">
                  <c:v>2195.5</c:v>
                </c:pt>
                <c:pt idx="21">
                  <c:v>2293.5</c:v>
                </c:pt>
                <c:pt idx="22">
                  <c:v>2317.5</c:v>
                </c:pt>
                <c:pt idx="23">
                  <c:v>2336</c:v>
                </c:pt>
                <c:pt idx="24">
                  <c:v>2395.5</c:v>
                </c:pt>
                <c:pt idx="25">
                  <c:v>2420.5</c:v>
                </c:pt>
                <c:pt idx="26">
                  <c:v>2773.5</c:v>
                </c:pt>
                <c:pt idx="27">
                  <c:v>2814.5</c:v>
                </c:pt>
                <c:pt idx="28">
                  <c:v>2836</c:v>
                </c:pt>
                <c:pt idx="29">
                  <c:v>3669.5</c:v>
                </c:pt>
                <c:pt idx="30" formatCode="0.000">
                  <c:v>4259.2700000000004</c:v>
                </c:pt>
                <c:pt idx="31" formatCode="0.000">
                  <c:v>4287.2700000000004</c:v>
                </c:pt>
                <c:pt idx="32" formatCode="0.000">
                  <c:v>4574.2700000000004</c:v>
                </c:pt>
                <c:pt idx="33" formatCode="0.000">
                  <c:v>4717.1949400000003</c:v>
                </c:pt>
                <c:pt idx="34" formatCode="0.000">
                  <c:v>5208.9087600000003</c:v>
                </c:pt>
                <c:pt idx="35" formatCode="0.000">
                  <c:v>5258.8947900000003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A-4F8C-BBC9-3D95005D2831}"/>
            </c:ext>
          </c:extLst>
        </c:ser>
        <c:ser>
          <c:idx val="3"/>
          <c:order val="3"/>
          <c:tx>
            <c:v>u_hubbert</c:v>
          </c:tx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FF0000"/>
              </a:solidFill>
            </c:spPr>
          </c:marker>
          <c:xVal>
            <c:numRef>
              <c:f>'Comparing NCT'!$Y$3:$Y$38</c:f>
              <c:numCache>
                <c:formatCode>General</c:formatCode>
                <c:ptCount val="36"/>
                <c:pt idx="0">
                  <c:v>366.50493549336119</c:v>
                </c:pt>
                <c:pt idx="1">
                  <c:v>376.38328144178934</c:v>
                </c:pt>
                <c:pt idx="2">
                  <c:v>446.74234388136119</c:v>
                </c:pt>
                <c:pt idx="3">
                  <c:v>499.84490375341289</c:v>
                </c:pt>
                <c:pt idx="4">
                  <c:v>496.69027263125514</c:v>
                </c:pt>
                <c:pt idx="5">
                  <c:v>382.38710570577967</c:v>
                </c:pt>
                <c:pt idx="6">
                  <c:v>403.6199954919631</c:v>
                </c:pt>
                <c:pt idx="7">
                  <c:v>536.73885325284243</c:v>
                </c:pt>
                <c:pt idx="8">
                  <c:v>444.70903328005858</c:v>
                </c:pt>
                <c:pt idx="9">
                  <c:v>551.78887621400941</c:v>
                </c:pt>
                <c:pt idx="10">
                  <c:v>720.90933439032187</c:v>
                </c:pt>
                <c:pt idx="11">
                  <c:v>237.02478746417728</c:v>
                </c:pt>
                <c:pt idx="12">
                  <c:v>583.89072124989048</c:v>
                </c:pt>
                <c:pt idx="13">
                  <c:v>639.10234107079054</c:v>
                </c:pt>
                <c:pt idx="14">
                  <c:v>638.44614103136632</c:v>
                </c:pt>
                <c:pt idx="15">
                  <c:v>540.88515029715984</c:v>
                </c:pt>
                <c:pt idx="16">
                  <c:v>630.82753446928177</c:v>
                </c:pt>
                <c:pt idx="17">
                  <c:v>522.38363901172477</c:v>
                </c:pt>
                <c:pt idx="18">
                  <c:v>961.41274757212432</c:v>
                </c:pt>
                <c:pt idx="19">
                  <c:v>899.78266641288315</c:v>
                </c:pt>
                <c:pt idx="20">
                  <c:v>949.99222763962723</c:v>
                </c:pt>
                <c:pt idx="21">
                  <c:v>1107.2795495886153</c:v>
                </c:pt>
                <c:pt idx="22">
                  <c:v>1157.6584174878251</c:v>
                </c:pt>
                <c:pt idx="23">
                  <c:v>1217.8992111072553</c:v>
                </c:pt>
                <c:pt idx="24">
                  <c:v>1143.720010058066</c:v>
                </c:pt>
                <c:pt idx="25">
                  <c:v>1129.1821226897921</c:v>
                </c:pt>
                <c:pt idx="26">
                  <c:v>1340.8765413896281</c:v>
                </c:pt>
                <c:pt idx="27">
                  <c:v>1406.1116719560357</c:v>
                </c:pt>
                <c:pt idx="28">
                  <c:v>1386.2510286021543</c:v>
                </c:pt>
                <c:pt idx="29">
                  <c:v>1731.4344777131505</c:v>
                </c:pt>
                <c:pt idx="30">
                  <c:v>1941.3963678060941</c:v>
                </c:pt>
                <c:pt idx="31">
                  <c:v>1854.857276289008</c:v>
                </c:pt>
                <c:pt idx="32">
                  <c:v>2030.2566620685711</c:v>
                </c:pt>
                <c:pt idx="33">
                  <c:v>2127.1299053703519</c:v>
                </c:pt>
                <c:pt idx="34">
                  <c:v>2560.8540472358964</c:v>
                </c:pt>
                <c:pt idx="35">
                  <c:v>2494.0689132395992</c:v>
                </c:pt>
              </c:numCache>
            </c:numRef>
          </c:xVal>
          <c:yVal>
            <c:numRef>
              <c:f>'Comparing NCT'!$H$3:$H$38</c:f>
              <c:numCache>
                <c:formatCode>General</c:formatCode>
                <c:ptCount val="36"/>
                <c:pt idx="0">
                  <c:v>563.5</c:v>
                </c:pt>
                <c:pt idx="1">
                  <c:v>591.5</c:v>
                </c:pt>
                <c:pt idx="2">
                  <c:v>731</c:v>
                </c:pt>
                <c:pt idx="3">
                  <c:v>758</c:v>
                </c:pt>
                <c:pt idx="4">
                  <c:v>774.5</c:v>
                </c:pt>
                <c:pt idx="5">
                  <c:v>992.5</c:v>
                </c:pt>
                <c:pt idx="6">
                  <c:v>1015.5</c:v>
                </c:pt>
                <c:pt idx="7">
                  <c:v>1106</c:v>
                </c:pt>
                <c:pt idx="8">
                  <c:v>1162</c:v>
                </c:pt>
                <c:pt idx="9">
                  <c:v>1211</c:v>
                </c:pt>
                <c:pt idx="10">
                  <c:v>1251</c:v>
                </c:pt>
                <c:pt idx="11">
                  <c:v>1278</c:v>
                </c:pt>
                <c:pt idx="12">
                  <c:v>1303</c:v>
                </c:pt>
                <c:pt idx="13">
                  <c:v>1331</c:v>
                </c:pt>
                <c:pt idx="14">
                  <c:v>1341.5</c:v>
                </c:pt>
                <c:pt idx="15">
                  <c:v>1504</c:v>
                </c:pt>
                <c:pt idx="16">
                  <c:v>1688.5</c:v>
                </c:pt>
                <c:pt idx="17">
                  <c:v>1714.5</c:v>
                </c:pt>
                <c:pt idx="18">
                  <c:v>2116.5</c:v>
                </c:pt>
                <c:pt idx="19">
                  <c:v>2154</c:v>
                </c:pt>
                <c:pt idx="20">
                  <c:v>2195.5</c:v>
                </c:pt>
                <c:pt idx="21">
                  <c:v>2293.5</c:v>
                </c:pt>
                <c:pt idx="22">
                  <c:v>2317.5</c:v>
                </c:pt>
                <c:pt idx="23">
                  <c:v>2336</c:v>
                </c:pt>
                <c:pt idx="24">
                  <c:v>2395.5</c:v>
                </c:pt>
                <c:pt idx="25">
                  <c:v>2420.5</c:v>
                </c:pt>
                <c:pt idx="26">
                  <c:v>2773.5</c:v>
                </c:pt>
                <c:pt idx="27">
                  <c:v>2814.5</c:v>
                </c:pt>
                <c:pt idx="28">
                  <c:v>2836</c:v>
                </c:pt>
                <c:pt idx="29">
                  <c:v>3669.5</c:v>
                </c:pt>
                <c:pt idx="30" formatCode="0.000">
                  <c:v>4259.2700000000004</c:v>
                </c:pt>
                <c:pt idx="31" formatCode="0.000">
                  <c:v>4287.2700000000004</c:v>
                </c:pt>
                <c:pt idx="32" formatCode="0.000">
                  <c:v>4574.2700000000004</c:v>
                </c:pt>
                <c:pt idx="33" formatCode="0.000">
                  <c:v>4717.1949400000003</c:v>
                </c:pt>
                <c:pt idx="34" formatCode="0.000">
                  <c:v>5208.9087600000003</c:v>
                </c:pt>
                <c:pt idx="35" formatCode="0.000">
                  <c:v>5258.8947900000003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A-4F8C-BBC9-3D95005D2831}"/>
            </c:ext>
          </c:extLst>
        </c:ser>
        <c:ser>
          <c:idx val="4"/>
          <c:order val="4"/>
          <c:tx>
            <c:v>u_Eaton</c:v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FF00">
                  <a:alpha val="51000"/>
                </a:srgbClr>
              </a:solidFill>
              <a:ln w="12700">
                <a:solidFill>
                  <a:schemeClr val="tx1"/>
                </a:solidFill>
              </a:ln>
            </c:spPr>
          </c:marker>
          <c:xVal>
            <c:numRef>
              <c:f>'Comparing NCT'!$AB$3:$AB$38</c:f>
              <c:numCache>
                <c:formatCode>0.00E+00</c:formatCode>
                <c:ptCount val="36"/>
                <c:pt idx="0">
                  <c:v>287.58930333516315</c:v>
                </c:pt>
                <c:pt idx="1">
                  <c:v>302.2069761126719</c:v>
                </c:pt>
                <c:pt idx="2">
                  <c:v>376.60544793382928</c:v>
                </c:pt>
                <c:pt idx="3">
                  <c:v>397.11288160340541</c:v>
                </c:pt>
                <c:pt idx="4">
                  <c:v>404.18790840287284</c:v>
                </c:pt>
                <c:pt idx="5">
                  <c:v>466.4211705502853</c:v>
                </c:pt>
                <c:pt idx="6">
                  <c:v>479.45408730446997</c:v>
                </c:pt>
                <c:pt idx="7">
                  <c:v>545.73490342238574</c:v>
                </c:pt>
                <c:pt idx="8">
                  <c:v>536.44710039416509</c:v>
                </c:pt>
                <c:pt idx="9">
                  <c:v>584.63503356798947</c:v>
                </c:pt>
                <c:pt idx="10">
                  <c:v>650.47945712792568</c:v>
                </c:pt>
                <c:pt idx="11">
                  <c:v>489.96405967940166</c:v>
                </c:pt>
                <c:pt idx="12">
                  <c:v>622.86184029077572</c:v>
                </c:pt>
                <c:pt idx="13">
                  <c:v>650.22521711590173</c:v>
                </c:pt>
                <c:pt idx="14">
                  <c:v>653.11941698179407</c:v>
                </c:pt>
                <c:pt idx="15">
                  <c:v>654.97532687486898</c:v>
                </c:pt>
                <c:pt idx="16">
                  <c:v>729.69798402080528</c:v>
                </c:pt>
                <c:pt idx="17">
                  <c:v>678.46033045546324</c:v>
                </c:pt>
                <c:pt idx="18">
                  <c:v>973.72845780169916</c:v>
                </c:pt>
                <c:pt idx="19">
                  <c:v>941.79248443715619</c:v>
                </c:pt>
                <c:pt idx="20">
                  <c:v>977.34809793348836</c:v>
                </c:pt>
                <c:pt idx="21">
                  <c:v>1087.3633337558999</c:v>
                </c:pt>
                <c:pt idx="22">
                  <c:v>1121.8956124743318</c:v>
                </c:pt>
                <c:pt idx="23">
                  <c:v>1161.6624255022698</c:v>
                </c:pt>
                <c:pt idx="24">
                  <c:v>1124.4179272818412</c:v>
                </c:pt>
                <c:pt idx="25">
                  <c:v>1118.0921466849998</c:v>
                </c:pt>
                <c:pt idx="26">
                  <c:v>1301.0513563860343</c:v>
                </c:pt>
                <c:pt idx="27">
                  <c:v>1352.4574123338271</c:v>
                </c:pt>
                <c:pt idx="28">
                  <c:v>1340.0628283932263</c:v>
                </c:pt>
                <c:pt idx="29">
                  <c:v>1682.2173654144208</c:v>
                </c:pt>
                <c:pt idx="30">
                  <c:v>1915.4971154571842</c:v>
                </c:pt>
                <c:pt idx="31">
                  <c:v>1833.0258469233452</c:v>
                </c:pt>
                <c:pt idx="32">
                  <c:v>2035.5533492639638</c:v>
                </c:pt>
                <c:pt idx="33">
                  <c:v>2144.9607958376978</c:v>
                </c:pt>
                <c:pt idx="34">
                  <c:v>2634.6491803704585</c:v>
                </c:pt>
                <c:pt idx="35">
                  <c:v>2576.7246821984972</c:v>
                </c:pt>
              </c:numCache>
            </c:numRef>
          </c:xVal>
          <c:yVal>
            <c:numRef>
              <c:f>'Comparing NCT'!$H$3:$H$38</c:f>
              <c:numCache>
                <c:formatCode>General</c:formatCode>
                <c:ptCount val="36"/>
                <c:pt idx="0">
                  <c:v>563.5</c:v>
                </c:pt>
                <c:pt idx="1">
                  <c:v>591.5</c:v>
                </c:pt>
                <c:pt idx="2">
                  <c:v>731</c:v>
                </c:pt>
                <c:pt idx="3">
                  <c:v>758</c:v>
                </c:pt>
                <c:pt idx="4">
                  <c:v>774.5</c:v>
                </c:pt>
                <c:pt idx="5">
                  <c:v>992.5</c:v>
                </c:pt>
                <c:pt idx="6">
                  <c:v>1015.5</c:v>
                </c:pt>
                <c:pt idx="7">
                  <c:v>1106</c:v>
                </c:pt>
                <c:pt idx="8">
                  <c:v>1162</c:v>
                </c:pt>
                <c:pt idx="9">
                  <c:v>1211</c:v>
                </c:pt>
                <c:pt idx="10">
                  <c:v>1251</c:v>
                </c:pt>
                <c:pt idx="11">
                  <c:v>1278</c:v>
                </c:pt>
                <c:pt idx="12">
                  <c:v>1303</c:v>
                </c:pt>
                <c:pt idx="13">
                  <c:v>1331</c:v>
                </c:pt>
                <c:pt idx="14">
                  <c:v>1341.5</c:v>
                </c:pt>
                <c:pt idx="15">
                  <c:v>1504</c:v>
                </c:pt>
                <c:pt idx="16">
                  <c:v>1688.5</c:v>
                </c:pt>
                <c:pt idx="17">
                  <c:v>1714.5</c:v>
                </c:pt>
                <c:pt idx="18">
                  <c:v>2116.5</c:v>
                </c:pt>
                <c:pt idx="19">
                  <c:v>2154</c:v>
                </c:pt>
                <c:pt idx="20">
                  <c:v>2195.5</c:v>
                </c:pt>
                <c:pt idx="21">
                  <c:v>2293.5</c:v>
                </c:pt>
                <c:pt idx="22">
                  <c:v>2317.5</c:v>
                </c:pt>
                <c:pt idx="23">
                  <c:v>2336</c:v>
                </c:pt>
                <c:pt idx="24">
                  <c:v>2395.5</c:v>
                </c:pt>
                <c:pt idx="25">
                  <c:v>2420.5</c:v>
                </c:pt>
                <c:pt idx="26">
                  <c:v>2773.5</c:v>
                </c:pt>
                <c:pt idx="27">
                  <c:v>2814.5</c:v>
                </c:pt>
                <c:pt idx="28">
                  <c:v>2836</c:v>
                </c:pt>
                <c:pt idx="29">
                  <c:v>3669.5</c:v>
                </c:pt>
                <c:pt idx="30" formatCode="0.000">
                  <c:v>4259.2700000000004</c:v>
                </c:pt>
                <c:pt idx="31" formatCode="0.000">
                  <c:v>4287.2700000000004</c:v>
                </c:pt>
                <c:pt idx="32" formatCode="0.000">
                  <c:v>4574.2700000000004</c:v>
                </c:pt>
                <c:pt idx="33" formatCode="0.000">
                  <c:v>4717.1949400000003</c:v>
                </c:pt>
                <c:pt idx="34" formatCode="0.000">
                  <c:v>5208.9087600000003</c:v>
                </c:pt>
                <c:pt idx="35" formatCode="0.000">
                  <c:v>5258.8947900000003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A-4F8C-BBC9-3D95005D2831}"/>
            </c:ext>
          </c:extLst>
        </c:ser>
        <c:ser>
          <c:idx val="6"/>
          <c:order val="5"/>
          <c:tx>
            <c:v>u_geotech</c:v>
          </c:tx>
          <c:spPr>
            <a:ln w="28575">
              <a:noFill/>
            </a:ln>
          </c:spPr>
          <c:xVal>
            <c:numRef>
              <c:f>'Comparing NCT'!$AD$3:$AD$38</c:f>
              <c:numCache>
                <c:formatCode>General</c:formatCode>
                <c:ptCount val="36"/>
                <c:pt idx="0">
                  <c:v>175.45396642074388</c:v>
                </c:pt>
                <c:pt idx="1">
                  <c:v>194.38176735589977</c:v>
                </c:pt>
                <c:pt idx="2">
                  <c:v>296.30025282880922</c:v>
                </c:pt>
                <c:pt idx="3">
                  <c:v>332.51735092770411</c:v>
                </c:pt>
                <c:pt idx="4">
                  <c:v>339.81400551682219</c:v>
                </c:pt>
                <c:pt idx="5">
                  <c:v>378.57474098644923</c:v>
                </c:pt>
                <c:pt idx="6">
                  <c:v>399.58710350611489</c:v>
                </c:pt>
                <c:pt idx="7">
                  <c:v>511.02251319972186</c:v>
                </c:pt>
                <c:pt idx="8">
                  <c:v>474.97658623278204</c:v>
                </c:pt>
                <c:pt idx="9">
                  <c:v>559.00093253563284</c:v>
                </c:pt>
                <c:pt idx="10">
                  <c:v>671.242771742483</c:v>
                </c:pt>
                <c:pt idx="11">
                  <c:v>344.2692815169064</c:v>
                </c:pt>
                <c:pt idx="12">
                  <c:v>610.12980058640869</c:v>
                </c:pt>
                <c:pt idx="13">
                  <c:v>654.46159828319094</c:v>
                </c:pt>
                <c:pt idx="14">
                  <c:v>657.59090209744397</c:v>
                </c:pt>
                <c:pt idx="15">
                  <c:v>631.03426338234522</c:v>
                </c:pt>
                <c:pt idx="16">
                  <c:v>735.28874753796913</c:v>
                </c:pt>
                <c:pt idx="17">
                  <c:v>641.13969894135221</c:v>
                </c:pt>
                <c:pt idx="18">
                  <c:v>1074.4508450849453</c:v>
                </c:pt>
                <c:pt idx="19">
                  <c:v>1020.0139197396809</c:v>
                </c:pt>
                <c:pt idx="20">
                  <c:v>1069.7102138713626</c:v>
                </c:pt>
                <c:pt idx="21">
                  <c:v>1222.2290268121351</c:v>
                </c:pt>
                <c:pt idx="22">
                  <c:v>1269.6789244387862</c:v>
                </c:pt>
                <c:pt idx="23">
                  <c:v>1324.3429501337735</c:v>
                </c:pt>
                <c:pt idx="24">
                  <c:v>1263.0560923984881</c:v>
                </c:pt>
                <c:pt idx="25">
                  <c:v>1250.0505488416982</c:v>
                </c:pt>
                <c:pt idx="26">
                  <c:v>1459.7687907330201</c:v>
                </c:pt>
                <c:pt idx="27">
                  <c:v>1526.3321224624028</c:v>
                </c:pt>
                <c:pt idx="28">
                  <c:v>1504.2499162483755</c:v>
                </c:pt>
                <c:pt idx="29">
                  <c:v>1748.4789151313894</c:v>
                </c:pt>
                <c:pt idx="30">
                  <c:v>1783.9026362134891</c:v>
                </c:pt>
                <c:pt idx="31">
                  <c:v>1621.753133530121</c:v>
                </c:pt>
                <c:pt idx="32">
                  <c:v>1733.6320799635396</c:v>
                </c:pt>
                <c:pt idx="33">
                  <c:v>1801.1321400120864</c:v>
                </c:pt>
                <c:pt idx="34">
                  <c:v>2208.6066873548734</c:v>
                </c:pt>
                <c:pt idx="35">
                  <c:v>2043.8668223723698</c:v>
                </c:pt>
              </c:numCache>
            </c:numRef>
          </c:xVal>
          <c:yVal>
            <c:numRef>
              <c:f>'Comparing NCT'!$H$3:$H$38</c:f>
              <c:numCache>
                <c:formatCode>General</c:formatCode>
                <c:ptCount val="36"/>
                <c:pt idx="0">
                  <c:v>563.5</c:v>
                </c:pt>
                <c:pt idx="1">
                  <c:v>591.5</c:v>
                </c:pt>
                <c:pt idx="2">
                  <c:v>731</c:v>
                </c:pt>
                <c:pt idx="3">
                  <c:v>758</c:v>
                </c:pt>
                <c:pt idx="4">
                  <c:v>774.5</c:v>
                </c:pt>
                <c:pt idx="5">
                  <c:v>992.5</c:v>
                </c:pt>
                <c:pt idx="6">
                  <c:v>1015.5</c:v>
                </c:pt>
                <c:pt idx="7">
                  <c:v>1106</c:v>
                </c:pt>
                <c:pt idx="8">
                  <c:v>1162</c:v>
                </c:pt>
                <c:pt idx="9">
                  <c:v>1211</c:v>
                </c:pt>
                <c:pt idx="10">
                  <c:v>1251</c:v>
                </c:pt>
                <c:pt idx="11">
                  <c:v>1278</c:v>
                </c:pt>
                <c:pt idx="12">
                  <c:v>1303</c:v>
                </c:pt>
                <c:pt idx="13">
                  <c:v>1331</c:v>
                </c:pt>
                <c:pt idx="14">
                  <c:v>1341.5</c:v>
                </c:pt>
                <c:pt idx="15">
                  <c:v>1504</c:v>
                </c:pt>
                <c:pt idx="16">
                  <c:v>1688.5</c:v>
                </c:pt>
                <c:pt idx="17">
                  <c:v>1714.5</c:v>
                </c:pt>
                <c:pt idx="18">
                  <c:v>2116.5</c:v>
                </c:pt>
                <c:pt idx="19">
                  <c:v>2154</c:v>
                </c:pt>
                <c:pt idx="20">
                  <c:v>2195.5</c:v>
                </c:pt>
                <c:pt idx="21">
                  <c:v>2293.5</c:v>
                </c:pt>
                <c:pt idx="22">
                  <c:v>2317.5</c:v>
                </c:pt>
                <c:pt idx="23">
                  <c:v>2336</c:v>
                </c:pt>
                <c:pt idx="24">
                  <c:v>2395.5</c:v>
                </c:pt>
                <c:pt idx="25">
                  <c:v>2420.5</c:v>
                </c:pt>
                <c:pt idx="26">
                  <c:v>2773.5</c:v>
                </c:pt>
                <c:pt idx="27">
                  <c:v>2814.5</c:v>
                </c:pt>
                <c:pt idx="28">
                  <c:v>2836</c:v>
                </c:pt>
                <c:pt idx="29">
                  <c:v>3669.5</c:v>
                </c:pt>
                <c:pt idx="30" formatCode="0.000">
                  <c:v>4259.2700000000004</c:v>
                </c:pt>
                <c:pt idx="31" formatCode="0.000">
                  <c:v>4287.2700000000004</c:v>
                </c:pt>
                <c:pt idx="32" formatCode="0.000">
                  <c:v>4574.2700000000004</c:v>
                </c:pt>
                <c:pt idx="33" formatCode="0.000">
                  <c:v>4717.1949400000003</c:v>
                </c:pt>
                <c:pt idx="34" formatCode="0.000">
                  <c:v>5208.9087600000003</c:v>
                </c:pt>
                <c:pt idx="35" formatCode="0.000">
                  <c:v>5258.8947900000003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A-4F8C-BBC9-3D95005D2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6696736"/>
        <c:axId val="256697296"/>
      </c:scatterChart>
      <c:valAx>
        <c:axId val="256696736"/>
        <c:scaling>
          <c:orientation val="minMax"/>
          <c:max val="5000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Pressure</a:t>
                </a:r>
                <a:r>
                  <a:rPr lang="en-US" baseline="0"/>
                  <a:t> (PSI)</a:t>
                </a:r>
                <a:endParaRPr lang="en-US"/>
              </a:p>
            </c:rich>
          </c:tx>
          <c:overlay val="0"/>
        </c:title>
        <c:numFmt formatCode="0.00E+00" sourceLinked="1"/>
        <c:majorTickMark val="none"/>
        <c:minorTickMark val="none"/>
        <c:tickLblPos val="nextTo"/>
        <c:crossAx val="256697296"/>
        <c:crosses val="autoZero"/>
        <c:crossBetween val="midCat"/>
      </c:valAx>
      <c:valAx>
        <c:axId val="256697296"/>
        <c:scaling>
          <c:orientation val="maxMin"/>
          <c:max val="6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Depth (ft)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5669673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Excess Pressure-Depth Plot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u*_bowers</c:v>
          </c:tx>
          <c:spPr>
            <a:ln w="28575">
              <a:noFill/>
            </a:ln>
          </c:spPr>
          <c:marker>
            <c:symbol val="diamond"/>
            <c:size val="9"/>
            <c:spPr>
              <a:solidFill>
                <a:srgbClr val="92D050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'Comparing NCT'!$X$3:$X$38</c:f>
              <c:numCache>
                <c:formatCode>General</c:formatCode>
                <c:ptCount val="36"/>
                <c:pt idx="0">
                  <c:v>35.756590024899481</c:v>
                </c:pt>
                <c:pt idx="1">
                  <c:v>29.013758211356787</c:v>
                </c:pt>
                <c:pt idx="2">
                  <c:v>27.351959380152095</c:v>
                </c:pt>
                <c:pt idx="3">
                  <c:v>70.90532219073657</c:v>
                </c:pt>
                <c:pt idx="4">
                  <c:v>58.029412918655055</c:v>
                </c:pt>
                <c:pt idx="5">
                  <c:v>-131.83424747792066</c:v>
                </c:pt>
                <c:pt idx="6">
                  <c:v>-121.38742729762754</c:v>
                </c:pt>
                <c:pt idx="7">
                  <c:v>-39.482772943522093</c:v>
                </c:pt>
                <c:pt idx="8">
                  <c:v>-129.14137936996269</c:v>
                </c:pt>
                <c:pt idx="9">
                  <c:v>-58.407897695069551</c:v>
                </c:pt>
                <c:pt idx="10">
                  <c:v>69.421011667656444</c:v>
                </c:pt>
                <c:pt idx="11">
                  <c:v>-303.22445528376215</c:v>
                </c:pt>
                <c:pt idx="12">
                  <c:v>-58.041726319610461</c:v>
                </c:pt>
                <c:pt idx="13">
                  <c:v>-22.365220968574704</c:v>
                </c:pt>
                <c:pt idx="14">
                  <c:v>-25.703178898671581</c:v>
                </c:pt>
                <c:pt idx="15">
                  <c:v>-134.74977083607041</c:v>
                </c:pt>
                <c:pt idx="16">
                  <c:v>-106.11447670929067</c:v>
                </c:pt>
                <c:pt idx="17">
                  <c:v>-182.35128807150033</c:v>
                </c:pt>
                <c:pt idx="18">
                  <c:v>47.004556968971428</c:v>
                </c:pt>
                <c:pt idx="19">
                  <c:v>1.1447172056742829</c:v>
                </c:pt>
                <c:pt idx="20">
                  <c:v>28.014040828304701</c:v>
                </c:pt>
                <c:pt idx="21">
                  <c:v>116.96362871694009</c:v>
                </c:pt>
                <c:pt idx="22">
                  <c:v>146.8747988097698</c:v>
                </c:pt>
                <c:pt idx="23">
                  <c:v>184.4986454044772</c:v>
                </c:pt>
                <c:pt idx="24">
                  <c:v>126.24633127771517</c:v>
                </c:pt>
                <c:pt idx="25">
                  <c:v>113.50433151897005</c:v>
                </c:pt>
                <c:pt idx="26">
                  <c:v>206.01961750054647</c:v>
                </c:pt>
                <c:pt idx="27">
                  <c:v>242.2229641809663</c:v>
                </c:pt>
                <c:pt idx="28">
                  <c:v>227.63590548467005</c:v>
                </c:pt>
                <c:pt idx="29">
                  <c:v>370.05297485616438</c:v>
                </c:pt>
                <c:pt idx="30">
                  <c:v>469.67910009646334</c:v>
                </c:pt>
                <c:pt idx="31">
                  <c:v>426.75653298226689</c:v>
                </c:pt>
                <c:pt idx="32">
                  <c:v>513.17627880671444</c:v>
                </c:pt>
                <c:pt idx="33">
                  <c:v>563.34350481397405</c:v>
                </c:pt>
                <c:pt idx="34">
                  <c:v>786.05777019601783</c:v>
                </c:pt>
                <c:pt idx="35">
                  <c:v>757.36780718866839</c:v>
                </c:pt>
              </c:numCache>
            </c:numRef>
          </c:xVal>
          <c:yVal>
            <c:numRef>
              <c:f>'Comparing NCT'!$H$3:$H$38</c:f>
              <c:numCache>
                <c:formatCode>General</c:formatCode>
                <c:ptCount val="36"/>
                <c:pt idx="0">
                  <c:v>563.5</c:v>
                </c:pt>
                <c:pt idx="1">
                  <c:v>591.5</c:v>
                </c:pt>
                <c:pt idx="2">
                  <c:v>731</c:v>
                </c:pt>
                <c:pt idx="3">
                  <c:v>758</c:v>
                </c:pt>
                <c:pt idx="4">
                  <c:v>774.5</c:v>
                </c:pt>
                <c:pt idx="5">
                  <c:v>992.5</c:v>
                </c:pt>
                <c:pt idx="6">
                  <c:v>1015.5</c:v>
                </c:pt>
                <c:pt idx="7">
                  <c:v>1106</c:v>
                </c:pt>
                <c:pt idx="8">
                  <c:v>1162</c:v>
                </c:pt>
                <c:pt idx="9">
                  <c:v>1211</c:v>
                </c:pt>
                <c:pt idx="10">
                  <c:v>1251</c:v>
                </c:pt>
                <c:pt idx="11">
                  <c:v>1278</c:v>
                </c:pt>
                <c:pt idx="12">
                  <c:v>1303</c:v>
                </c:pt>
                <c:pt idx="13">
                  <c:v>1331</c:v>
                </c:pt>
                <c:pt idx="14">
                  <c:v>1341.5</c:v>
                </c:pt>
                <c:pt idx="15">
                  <c:v>1504</c:v>
                </c:pt>
                <c:pt idx="16">
                  <c:v>1688.5</c:v>
                </c:pt>
                <c:pt idx="17">
                  <c:v>1714.5</c:v>
                </c:pt>
                <c:pt idx="18">
                  <c:v>2116.5</c:v>
                </c:pt>
                <c:pt idx="19">
                  <c:v>2154</c:v>
                </c:pt>
                <c:pt idx="20">
                  <c:v>2195.5</c:v>
                </c:pt>
                <c:pt idx="21">
                  <c:v>2293.5</c:v>
                </c:pt>
                <c:pt idx="22">
                  <c:v>2317.5</c:v>
                </c:pt>
                <c:pt idx="23">
                  <c:v>2336</c:v>
                </c:pt>
                <c:pt idx="24">
                  <c:v>2395.5</c:v>
                </c:pt>
                <c:pt idx="25">
                  <c:v>2420.5</c:v>
                </c:pt>
                <c:pt idx="26">
                  <c:v>2773.5</c:v>
                </c:pt>
                <c:pt idx="27">
                  <c:v>2814.5</c:v>
                </c:pt>
                <c:pt idx="28">
                  <c:v>2836</c:v>
                </c:pt>
                <c:pt idx="29">
                  <c:v>3669.5</c:v>
                </c:pt>
                <c:pt idx="30" formatCode="0.000">
                  <c:v>4259.2700000000004</c:v>
                </c:pt>
                <c:pt idx="31" formatCode="0.000">
                  <c:v>4287.2700000000004</c:v>
                </c:pt>
                <c:pt idx="32" formatCode="0.000">
                  <c:v>4574.2700000000004</c:v>
                </c:pt>
                <c:pt idx="33" formatCode="0.000">
                  <c:v>4717.1949400000003</c:v>
                </c:pt>
                <c:pt idx="34" formatCode="0.000">
                  <c:v>5208.9087600000003</c:v>
                </c:pt>
                <c:pt idx="35" formatCode="0.000">
                  <c:v>5258.8947900000003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418-4D18-A51B-4ED5BB2061F5}"/>
            </c:ext>
          </c:extLst>
        </c:ser>
        <c:ser>
          <c:idx val="3"/>
          <c:order val="1"/>
          <c:tx>
            <c:v>u*_hubbert</c:v>
          </c:tx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FF0000"/>
              </a:solidFill>
            </c:spPr>
          </c:marker>
          <c:xVal>
            <c:numRef>
              <c:f>'Comparing NCT'!$Z$3:$Z$38</c:f>
              <c:numCache>
                <c:formatCode>General</c:formatCode>
                <c:ptCount val="36"/>
                <c:pt idx="0">
                  <c:v>104.80993549336119</c:v>
                </c:pt>
                <c:pt idx="1">
                  <c:v>101.68528144178936</c:v>
                </c:pt>
                <c:pt idx="2">
                  <c:v>107.25934388136119</c:v>
                </c:pt>
                <c:pt idx="3">
                  <c:v>147.8229037534129</c:v>
                </c:pt>
                <c:pt idx="4">
                  <c:v>137.00527263125514</c:v>
                </c:pt>
                <c:pt idx="5">
                  <c:v>-78.538894294220313</c:v>
                </c:pt>
                <c:pt idx="6">
                  <c:v>-67.988004508036909</c:v>
                </c:pt>
                <c:pt idx="7">
                  <c:v>23.101853252842488</c:v>
                </c:pt>
                <c:pt idx="8">
                  <c:v>-94.934966719941428</c:v>
                </c:pt>
                <c:pt idx="9">
                  <c:v>-10.611123785990571</c:v>
                </c:pt>
                <c:pt idx="10">
                  <c:v>139.93333439032187</c:v>
                </c:pt>
                <c:pt idx="11">
                  <c:v>-356.49021253582271</c:v>
                </c:pt>
                <c:pt idx="12">
                  <c:v>-21.234278750109524</c:v>
                </c:pt>
                <c:pt idx="13">
                  <c:v>20.973341070790525</c:v>
                </c:pt>
                <c:pt idx="14">
                  <c:v>15.441141031366328</c:v>
                </c:pt>
                <c:pt idx="15">
                  <c:v>-157.58684970284014</c:v>
                </c:pt>
                <c:pt idx="16">
                  <c:v>-153.3274655307182</c:v>
                </c:pt>
                <c:pt idx="17">
                  <c:v>-273.84636098827525</c:v>
                </c:pt>
                <c:pt idx="18">
                  <c:v>-21.509252427875708</c:v>
                </c:pt>
                <c:pt idx="19">
                  <c:v>-100.55533358711682</c:v>
                </c:pt>
                <c:pt idx="20">
                  <c:v>-69.618772360372759</c:v>
                </c:pt>
                <c:pt idx="21">
                  <c:v>42.156549588615235</c:v>
                </c:pt>
                <c:pt idx="22">
                  <c:v>81.390417487825061</c:v>
                </c:pt>
                <c:pt idx="23">
                  <c:v>133.03921110725537</c:v>
                </c:pt>
                <c:pt idx="24">
                  <c:v>31.228010058066047</c:v>
                </c:pt>
                <c:pt idx="25">
                  <c:v>5.0791226897920296</c:v>
                </c:pt>
                <c:pt idx="26">
                  <c:v>52.837541389628086</c:v>
                </c:pt>
                <c:pt idx="27">
                  <c:v>99.03167195603578</c:v>
                </c:pt>
                <c:pt idx="28">
                  <c:v>69.186028602154238</c:v>
                </c:pt>
                <c:pt idx="29">
                  <c:v>27.284477713150409</c:v>
                </c:pt>
                <c:pt idx="30">
                  <c:v>-34.904912193906284</c:v>
                </c:pt>
                <c:pt idx="31">
                  <c:v>-134.43600371099228</c:v>
                </c:pt>
                <c:pt idx="32">
                  <c:v>-92.204617931429311</c:v>
                </c:pt>
                <c:pt idx="33">
                  <c:v>-61.648546789648208</c:v>
                </c:pt>
                <c:pt idx="34">
                  <c:v>143.92038259589617</c:v>
                </c:pt>
                <c:pt idx="35">
                  <c:v>53.941730679599004</c:v>
                </c:pt>
              </c:numCache>
            </c:numRef>
          </c:xVal>
          <c:yVal>
            <c:numRef>
              <c:f>'Comparing NCT'!$H$3:$H$38</c:f>
              <c:numCache>
                <c:formatCode>General</c:formatCode>
                <c:ptCount val="36"/>
                <c:pt idx="0">
                  <c:v>563.5</c:v>
                </c:pt>
                <c:pt idx="1">
                  <c:v>591.5</c:v>
                </c:pt>
                <c:pt idx="2">
                  <c:v>731</c:v>
                </c:pt>
                <c:pt idx="3">
                  <c:v>758</c:v>
                </c:pt>
                <c:pt idx="4">
                  <c:v>774.5</c:v>
                </c:pt>
                <c:pt idx="5">
                  <c:v>992.5</c:v>
                </c:pt>
                <c:pt idx="6">
                  <c:v>1015.5</c:v>
                </c:pt>
                <c:pt idx="7">
                  <c:v>1106</c:v>
                </c:pt>
                <c:pt idx="8">
                  <c:v>1162</c:v>
                </c:pt>
                <c:pt idx="9">
                  <c:v>1211</c:v>
                </c:pt>
                <c:pt idx="10">
                  <c:v>1251</c:v>
                </c:pt>
                <c:pt idx="11">
                  <c:v>1278</c:v>
                </c:pt>
                <c:pt idx="12">
                  <c:v>1303</c:v>
                </c:pt>
                <c:pt idx="13">
                  <c:v>1331</c:v>
                </c:pt>
                <c:pt idx="14">
                  <c:v>1341.5</c:v>
                </c:pt>
                <c:pt idx="15">
                  <c:v>1504</c:v>
                </c:pt>
                <c:pt idx="16">
                  <c:v>1688.5</c:v>
                </c:pt>
                <c:pt idx="17">
                  <c:v>1714.5</c:v>
                </c:pt>
                <c:pt idx="18">
                  <c:v>2116.5</c:v>
                </c:pt>
                <c:pt idx="19">
                  <c:v>2154</c:v>
                </c:pt>
                <c:pt idx="20">
                  <c:v>2195.5</c:v>
                </c:pt>
                <c:pt idx="21">
                  <c:v>2293.5</c:v>
                </c:pt>
                <c:pt idx="22">
                  <c:v>2317.5</c:v>
                </c:pt>
                <c:pt idx="23">
                  <c:v>2336</c:v>
                </c:pt>
                <c:pt idx="24">
                  <c:v>2395.5</c:v>
                </c:pt>
                <c:pt idx="25">
                  <c:v>2420.5</c:v>
                </c:pt>
                <c:pt idx="26">
                  <c:v>2773.5</c:v>
                </c:pt>
                <c:pt idx="27">
                  <c:v>2814.5</c:v>
                </c:pt>
                <c:pt idx="28">
                  <c:v>2836</c:v>
                </c:pt>
                <c:pt idx="29">
                  <c:v>3669.5</c:v>
                </c:pt>
                <c:pt idx="30" formatCode="0.000">
                  <c:v>4259.2700000000004</c:v>
                </c:pt>
                <c:pt idx="31" formatCode="0.000">
                  <c:v>4287.2700000000004</c:v>
                </c:pt>
                <c:pt idx="32" formatCode="0.000">
                  <c:v>4574.2700000000004</c:v>
                </c:pt>
                <c:pt idx="33" formatCode="0.000">
                  <c:v>4717.1949400000003</c:v>
                </c:pt>
                <c:pt idx="34" formatCode="0.000">
                  <c:v>5208.9087600000003</c:v>
                </c:pt>
                <c:pt idx="35" formatCode="0.000">
                  <c:v>5258.8947900000003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418-4D18-A51B-4ED5BB2061F5}"/>
            </c:ext>
          </c:extLst>
        </c:ser>
        <c:ser>
          <c:idx val="4"/>
          <c:order val="2"/>
          <c:tx>
            <c:v>u*_eaton</c:v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FF00">
                  <a:alpha val="51000"/>
                </a:srgbClr>
              </a:solidFill>
              <a:ln w="12700">
                <a:solidFill>
                  <a:schemeClr val="tx1"/>
                </a:solidFill>
              </a:ln>
            </c:spPr>
          </c:marker>
          <c:xVal>
            <c:numRef>
              <c:f>'Comparing NCT'!$AC$3:$AC$38</c:f>
              <c:numCache>
                <c:formatCode>0.00E+00</c:formatCode>
                <c:ptCount val="36"/>
                <c:pt idx="0">
                  <c:v>25.894303335163158</c:v>
                </c:pt>
                <c:pt idx="1">
                  <c:v>27.508976112671917</c:v>
                </c:pt>
                <c:pt idx="2">
                  <c:v>37.122447933829278</c:v>
                </c:pt>
                <c:pt idx="3">
                  <c:v>45.090881603405421</c:v>
                </c:pt>
                <c:pt idx="4">
                  <c:v>44.502908402872833</c:v>
                </c:pt>
                <c:pt idx="5">
                  <c:v>5.4951705502853088</c:v>
                </c:pt>
                <c:pt idx="6">
                  <c:v>7.8460873044699611</c:v>
                </c:pt>
                <c:pt idx="7">
                  <c:v>32.097903422385798</c:v>
                </c:pt>
                <c:pt idx="8">
                  <c:v>-3.1968996058349148</c:v>
                </c:pt>
                <c:pt idx="9">
                  <c:v>22.23503356798949</c:v>
                </c:pt>
                <c:pt idx="10">
                  <c:v>69.503457127925685</c:v>
                </c:pt>
                <c:pt idx="11">
                  <c:v>-103.55094032059833</c:v>
                </c:pt>
                <c:pt idx="12">
                  <c:v>17.736840290775717</c:v>
                </c:pt>
                <c:pt idx="13">
                  <c:v>32.096217115901709</c:v>
                </c:pt>
                <c:pt idx="14">
                  <c:v>30.114416981794079</c:v>
                </c:pt>
                <c:pt idx="15">
                  <c:v>-43.496673125130997</c:v>
                </c:pt>
                <c:pt idx="16">
                  <c:v>-54.457015979194694</c:v>
                </c:pt>
                <c:pt idx="17">
                  <c:v>-117.76966954453678</c:v>
                </c:pt>
                <c:pt idx="18">
                  <c:v>-9.1935421983008609</c:v>
                </c:pt>
                <c:pt idx="19">
                  <c:v>-58.545515562843775</c:v>
                </c:pt>
                <c:pt idx="20">
                  <c:v>-42.262902066511629</c:v>
                </c:pt>
                <c:pt idx="21">
                  <c:v>22.240333755899883</c:v>
                </c:pt>
                <c:pt idx="22">
                  <c:v>45.627612474331727</c:v>
                </c:pt>
                <c:pt idx="23">
                  <c:v>76.802425502269898</c:v>
                </c:pt>
                <c:pt idx="24">
                  <c:v>11.925927281841268</c:v>
                </c:pt>
                <c:pt idx="25">
                  <c:v>-6.0108533150003041</c:v>
                </c:pt>
                <c:pt idx="26">
                  <c:v>13.012356386034298</c:v>
                </c:pt>
                <c:pt idx="27">
                  <c:v>45.377412333827124</c:v>
                </c:pt>
                <c:pt idx="28">
                  <c:v>22.9978283932262</c:v>
                </c:pt>
                <c:pt idx="29">
                  <c:v>-21.932634585579308</c:v>
                </c:pt>
                <c:pt idx="30">
                  <c:v>-60.804164542816125</c:v>
                </c:pt>
                <c:pt idx="31">
                  <c:v>-156.26743307665515</c:v>
                </c:pt>
                <c:pt idx="32">
                  <c:v>-86.907930736036633</c:v>
                </c:pt>
                <c:pt idx="33">
                  <c:v>-43.817656322302355</c:v>
                </c:pt>
                <c:pt idx="34">
                  <c:v>217.71551573045826</c:v>
                </c:pt>
                <c:pt idx="35">
                  <c:v>136.59749963849708</c:v>
                </c:pt>
              </c:numCache>
            </c:numRef>
          </c:xVal>
          <c:yVal>
            <c:numRef>
              <c:f>'Comparing NCT'!$H$3:$H$38</c:f>
              <c:numCache>
                <c:formatCode>General</c:formatCode>
                <c:ptCount val="36"/>
                <c:pt idx="0">
                  <c:v>563.5</c:v>
                </c:pt>
                <c:pt idx="1">
                  <c:v>591.5</c:v>
                </c:pt>
                <c:pt idx="2">
                  <c:v>731</c:v>
                </c:pt>
                <c:pt idx="3">
                  <c:v>758</c:v>
                </c:pt>
                <c:pt idx="4">
                  <c:v>774.5</c:v>
                </c:pt>
                <c:pt idx="5">
                  <c:v>992.5</c:v>
                </c:pt>
                <c:pt idx="6">
                  <c:v>1015.5</c:v>
                </c:pt>
                <c:pt idx="7">
                  <c:v>1106</c:v>
                </c:pt>
                <c:pt idx="8">
                  <c:v>1162</c:v>
                </c:pt>
                <c:pt idx="9">
                  <c:v>1211</c:v>
                </c:pt>
                <c:pt idx="10">
                  <c:v>1251</c:v>
                </c:pt>
                <c:pt idx="11">
                  <c:v>1278</c:v>
                </c:pt>
                <c:pt idx="12">
                  <c:v>1303</c:v>
                </c:pt>
                <c:pt idx="13">
                  <c:v>1331</c:v>
                </c:pt>
                <c:pt idx="14">
                  <c:v>1341.5</c:v>
                </c:pt>
                <c:pt idx="15">
                  <c:v>1504</c:v>
                </c:pt>
                <c:pt idx="16">
                  <c:v>1688.5</c:v>
                </c:pt>
                <c:pt idx="17">
                  <c:v>1714.5</c:v>
                </c:pt>
                <c:pt idx="18">
                  <c:v>2116.5</c:v>
                </c:pt>
                <c:pt idx="19">
                  <c:v>2154</c:v>
                </c:pt>
                <c:pt idx="20">
                  <c:v>2195.5</c:v>
                </c:pt>
                <c:pt idx="21">
                  <c:v>2293.5</c:v>
                </c:pt>
                <c:pt idx="22">
                  <c:v>2317.5</c:v>
                </c:pt>
                <c:pt idx="23">
                  <c:v>2336</c:v>
                </c:pt>
                <c:pt idx="24">
                  <c:v>2395.5</c:v>
                </c:pt>
                <c:pt idx="25">
                  <c:v>2420.5</c:v>
                </c:pt>
                <c:pt idx="26">
                  <c:v>2773.5</c:v>
                </c:pt>
                <c:pt idx="27">
                  <c:v>2814.5</c:v>
                </c:pt>
                <c:pt idx="28">
                  <c:v>2836</c:v>
                </c:pt>
                <c:pt idx="29">
                  <c:v>3669.5</c:v>
                </c:pt>
                <c:pt idx="30" formatCode="0.000">
                  <c:v>4259.2700000000004</c:v>
                </c:pt>
                <c:pt idx="31" formatCode="0.000">
                  <c:v>4287.2700000000004</c:v>
                </c:pt>
                <c:pt idx="32" formatCode="0.000">
                  <c:v>4574.2700000000004</c:v>
                </c:pt>
                <c:pt idx="33" formatCode="0.000">
                  <c:v>4717.1949400000003</c:v>
                </c:pt>
                <c:pt idx="34" formatCode="0.000">
                  <c:v>5208.9087600000003</c:v>
                </c:pt>
                <c:pt idx="35" formatCode="0.000">
                  <c:v>5258.8947900000003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418-4D18-A51B-4ED5BB2061F5}"/>
            </c:ext>
          </c:extLst>
        </c:ser>
        <c:ser>
          <c:idx val="6"/>
          <c:order val="3"/>
          <c:tx>
            <c:v>u*_geotech</c:v>
          </c:tx>
          <c:spPr>
            <a:ln w="28575">
              <a:noFill/>
            </a:ln>
          </c:spPr>
          <c:xVal>
            <c:numRef>
              <c:f>'Comparing NCT'!$AE$3:$AE$38</c:f>
              <c:numCache>
                <c:formatCode>General</c:formatCode>
                <c:ptCount val="36"/>
                <c:pt idx="0">
                  <c:v>-86.241033579256111</c:v>
                </c:pt>
                <c:pt idx="1">
                  <c:v>-80.316232644100211</c:v>
                </c:pt>
                <c:pt idx="2">
                  <c:v>-43.182747171190783</c:v>
                </c:pt>
                <c:pt idx="3">
                  <c:v>-19.504649072295877</c:v>
                </c:pt>
                <c:pt idx="4">
                  <c:v>-19.87099448317781</c:v>
                </c:pt>
                <c:pt idx="5">
                  <c:v>-82.351259013550759</c:v>
                </c:pt>
                <c:pt idx="6">
                  <c:v>-72.020896493885118</c:v>
                </c:pt>
                <c:pt idx="7">
                  <c:v>-2.6144868002780868</c:v>
                </c:pt>
                <c:pt idx="8">
                  <c:v>-64.667413767217965</c:v>
                </c:pt>
                <c:pt idx="9">
                  <c:v>-3.3990674643671355</c:v>
                </c:pt>
                <c:pt idx="10">
                  <c:v>90.266771742483002</c:v>
                </c:pt>
                <c:pt idx="11">
                  <c:v>-249.24571848309358</c:v>
                </c:pt>
                <c:pt idx="12">
                  <c:v>5.0048005864086917</c:v>
                </c:pt>
                <c:pt idx="13">
                  <c:v>36.332598283190919</c:v>
                </c:pt>
                <c:pt idx="14">
                  <c:v>34.585902097443977</c:v>
                </c:pt>
                <c:pt idx="15">
                  <c:v>-67.437736617654764</c:v>
                </c:pt>
                <c:pt idx="16">
                  <c:v>-48.866252462030843</c:v>
                </c:pt>
                <c:pt idx="17">
                  <c:v>-155.09030105864781</c:v>
                </c:pt>
                <c:pt idx="18">
                  <c:v>91.52884508494526</c:v>
                </c:pt>
                <c:pt idx="19">
                  <c:v>19.675919739680921</c:v>
                </c:pt>
                <c:pt idx="20">
                  <c:v>50.099213871362622</c:v>
                </c:pt>
                <c:pt idx="21">
                  <c:v>157.10602681213504</c:v>
                </c:pt>
                <c:pt idx="22">
                  <c:v>193.4109244387862</c:v>
                </c:pt>
                <c:pt idx="23">
                  <c:v>239.48295013377356</c:v>
                </c:pt>
                <c:pt idx="24">
                  <c:v>150.56409239848813</c:v>
                </c:pt>
                <c:pt idx="25">
                  <c:v>125.94754884169811</c:v>
                </c:pt>
                <c:pt idx="26">
                  <c:v>171.72979073302008</c:v>
                </c:pt>
                <c:pt idx="27">
                  <c:v>219.25212246240289</c:v>
                </c:pt>
                <c:pt idx="28">
                  <c:v>187.18491624837543</c:v>
                </c:pt>
                <c:pt idx="29">
                  <c:v>44.328915131389294</c:v>
                </c:pt>
                <c:pt idx="30">
                  <c:v>-192.39864378651123</c:v>
                </c:pt>
                <c:pt idx="31">
                  <c:v>-367.54014646987935</c:v>
                </c:pt>
                <c:pt idx="32">
                  <c:v>-388.82920003646086</c:v>
                </c:pt>
                <c:pt idx="33">
                  <c:v>-387.6463121479137</c:v>
                </c:pt>
                <c:pt idx="34">
                  <c:v>-208.32697728512676</c:v>
                </c:pt>
                <c:pt idx="35">
                  <c:v>-396.26036018763034</c:v>
                </c:pt>
              </c:numCache>
            </c:numRef>
          </c:xVal>
          <c:yVal>
            <c:numRef>
              <c:f>'Comparing NCT'!$H$3:$H$38</c:f>
              <c:numCache>
                <c:formatCode>General</c:formatCode>
                <c:ptCount val="36"/>
                <c:pt idx="0">
                  <c:v>563.5</c:v>
                </c:pt>
                <c:pt idx="1">
                  <c:v>591.5</c:v>
                </c:pt>
                <c:pt idx="2">
                  <c:v>731</c:v>
                </c:pt>
                <c:pt idx="3">
                  <c:v>758</c:v>
                </c:pt>
                <c:pt idx="4">
                  <c:v>774.5</c:v>
                </c:pt>
                <c:pt idx="5">
                  <c:v>992.5</c:v>
                </c:pt>
                <c:pt idx="6">
                  <c:v>1015.5</c:v>
                </c:pt>
                <c:pt idx="7">
                  <c:v>1106</c:v>
                </c:pt>
                <c:pt idx="8">
                  <c:v>1162</c:v>
                </c:pt>
                <c:pt idx="9">
                  <c:v>1211</c:v>
                </c:pt>
                <c:pt idx="10">
                  <c:v>1251</c:v>
                </c:pt>
                <c:pt idx="11">
                  <c:v>1278</c:v>
                </c:pt>
                <c:pt idx="12">
                  <c:v>1303</c:v>
                </c:pt>
                <c:pt idx="13">
                  <c:v>1331</c:v>
                </c:pt>
                <c:pt idx="14">
                  <c:v>1341.5</c:v>
                </c:pt>
                <c:pt idx="15">
                  <c:v>1504</c:v>
                </c:pt>
                <c:pt idx="16">
                  <c:v>1688.5</c:v>
                </c:pt>
                <c:pt idx="17">
                  <c:v>1714.5</c:v>
                </c:pt>
                <c:pt idx="18">
                  <c:v>2116.5</c:v>
                </c:pt>
                <c:pt idx="19">
                  <c:v>2154</c:v>
                </c:pt>
                <c:pt idx="20">
                  <c:v>2195.5</c:v>
                </c:pt>
                <c:pt idx="21">
                  <c:v>2293.5</c:v>
                </c:pt>
                <c:pt idx="22">
                  <c:v>2317.5</c:v>
                </c:pt>
                <c:pt idx="23">
                  <c:v>2336</c:v>
                </c:pt>
                <c:pt idx="24">
                  <c:v>2395.5</c:v>
                </c:pt>
                <c:pt idx="25">
                  <c:v>2420.5</c:v>
                </c:pt>
                <c:pt idx="26">
                  <c:v>2773.5</c:v>
                </c:pt>
                <c:pt idx="27">
                  <c:v>2814.5</c:v>
                </c:pt>
                <c:pt idx="28">
                  <c:v>2836</c:v>
                </c:pt>
                <c:pt idx="29">
                  <c:v>3669.5</c:v>
                </c:pt>
                <c:pt idx="30" formatCode="0.000">
                  <c:v>4259.2700000000004</c:v>
                </c:pt>
                <c:pt idx="31" formatCode="0.000">
                  <c:v>4287.2700000000004</c:v>
                </c:pt>
                <c:pt idx="32" formatCode="0.000">
                  <c:v>4574.2700000000004</c:v>
                </c:pt>
                <c:pt idx="33" formatCode="0.000">
                  <c:v>4717.1949400000003</c:v>
                </c:pt>
                <c:pt idx="34" formatCode="0.000">
                  <c:v>5208.9087600000003</c:v>
                </c:pt>
                <c:pt idx="35" formatCode="0.000">
                  <c:v>5258.8947900000003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418-4D18-A51B-4ED5BB2061F5}"/>
            </c:ext>
          </c:extLst>
        </c:ser>
        <c:ser>
          <c:idx val="1"/>
          <c:order val="4"/>
          <c:tx>
            <c:v>zero line</c:v>
          </c:tx>
          <c:spPr>
            <a:ln w="28575">
              <a:noFill/>
            </a:ln>
          </c:spPr>
          <c:dPt>
            <c:idx val="0"/>
            <c:marker>
              <c:symbol val="none"/>
            </c:marker>
            <c:bubble3D val="0"/>
            <c:spPr>
              <a:ln w="28575">
                <a:solidFill>
                  <a:schemeClr val="accent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A418-4D18-A51B-4ED5BB2061F5}"/>
              </c:ext>
            </c:extLst>
          </c:dPt>
          <c:dPt>
            <c:idx val="1"/>
            <c:bubble3D val="0"/>
            <c:spPr>
              <a:ln w="28575">
                <a:solidFill>
                  <a:schemeClr val="accent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A418-4D18-A51B-4ED5BB2061F5}"/>
              </c:ext>
            </c:extLst>
          </c:dPt>
          <c:xVal>
            <c:numRef>
              <c:f>'Comparing NCT'!$BC$2:$BC$3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'Comparing NCT'!$BD$2:$BD$3</c:f>
              <c:numCache>
                <c:formatCode>General</c:formatCode>
                <c:ptCount val="2"/>
                <c:pt idx="0">
                  <c:v>0</c:v>
                </c:pt>
                <c:pt idx="1">
                  <c:v>6000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418-4D18-A51B-4ED5BB2061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3395664"/>
        <c:axId val="271133904"/>
      </c:scatterChart>
      <c:valAx>
        <c:axId val="263395664"/>
        <c:scaling>
          <c:orientation val="minMax"/>
          <c:max val="1000"/>
          <c:min val="-1000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Excess</a:t>
                </a:r>
                <a:r>
                  <a:rPr lang="en-US" baseline="0"/>
                  <a:t> Pressure , u</a:t>
                </a:r>
                <a:r>
                  <a:rPr lang="en-US" baseline="-25000"/>
                  <a:t>e </a:t>
                </a:r>
                <a:r>
                  <a:rPr lang="en-US" baseline="0"/>
                  <a:t> (PSI)</a:t>
                </a:r>
                <a:endParaRPr lang="en-US" baseline="-25000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71133904"/>
        <c:crossesAt val="0"/>
        <c:crossBetween val="midCat"/>
      </c:valAx>
      <c:valAx>
        <c:axId val="271133904"/>
        <c:scaling>
          <c:orientation val="maxMin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Depth</a:t>
                </a:r>
                <a:r>
                  <a:rPr lang="en-US" baseline="0"/>
                  <a:t> , TVDSS (ft)</a:t>
                </a: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63395664"/>
        <c:crossesAt val="-1000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Predicted</a:t>
            </a:r>
            <a:r>
              <a:rPr lang="en-US" baseline="0"/>
              <a:t> Pressure</a:t>
            </a:r>
            <a:endParaRPr lang="en-US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Lithostat_psi</c:v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'[1]330_PZ_A20_ST'!$J$2:$J$55</c:f>
              <c:numCache>
                <c:formatCode>General</c:formatCode>
                <c:ptCount val="54"/>
                <c:pt idx="0">
                  <c:v>3816.5</c:v>
                </c:pt>
                <c:pt idx="1">
                  <c:v>3842.7139999999999</c:v>
                </c:pt>
                <c:pt idx="2">
                  <c:v>4104.1810000000005</c:v>
                </c:pt>
                <c:pt idx="3">
                  <c:v>4238.7470000000003</c:v>
                </c:pt>
                <c:pt idx="4">
                  <c:v>4705.1830000000009</c:v>
                </c:pt>
                <c:pt idx="5">
                  <c:v>4753.5930000000008</c:v>
                </c:pt>
                <c:pt idx="6">
                  <c:v>5266.1510000000007</c:v>
                </c:pt>
                <c:pt idx="7">
                  <c:v>5286.0650000000005</c:v>
                </c:pt>
                <c:pt idx="8">
                  <c:v>5308.4780000000001</c:v>
                </c:pt>
                <c:pt idx="9">
                  <c:v>5364.2270000000008</c:v>
                </c:pt>
                <c:pt idx="10">
                  <c:v>5392.402000000001</c:v>
                </c:pt>
                <c:pt idx="11">
                  <c:v>5423.0430000000006</c:v>
                </c:pt>
                <c:pt idx="12">
                  <c:v>5457.0030000000006</c:v>
                </c:pt>
                <c:pt idx="13">
                  <c:v>5477.6140000000005</c:v>
                </c:pt>
                <c:pt idx="14">
                  <c:v>5767.6320000000005</c:v>
                </c:pt>
                <c:pt idx="15">
                  <c:v>5784.5350000000008</c:v>
                </c:pt>
                <c:pt idx="16">
                  <c:v>5805.13</c:v>
                </c:pt>
                <c:pt idx="17">
                  <c:v>5823.3870000000006</c:v>
                </c:pt>
                <c:pt idx="18">
                  <c:v>5910.3140000000003</c:v>
                </c:pt>
                <c:pt idx="19">
                  <c:v>5922.8590000000004</c:v>
                </c:pt>
                <c:pt idx="20">
                  <c:v>6103.2980000000007</c:v>
                </c:pt>
                <c:pt idx="21">
                  <c:v>6123.1870000000008</c:v>
                </c:pt>
                <c:pt idx="22">
                  <c:v>6137.9380000000001</c:v>
                </c:pt>
                <c:pt idx="23">
                  <c:v>6150.9060000000009</c:v>
                </c:pt>
                <c:pt idx="24">
                  <c:v>6165.4290000000001</c:v>
                </c:pt>
                <c:pt idx="25">
                  <c:v>6170.9820000000009</c:v>
                </c:pt>
                <c:pt idx="26">
                  <c:v>6181.9080000000004</c:v>
                </c:pt>
                <c:pt idx="27">
                  <c:v>6280.8110000000006</c:v>
                </c:pt>
                <c:pt idx="28">
                  <c:v>6302.2980000000007</c:v>
                </c:pt>
                <c:pt idx="29">
                  <c:v>6324.9120000000003</c:v>
                </c:pt>
                <c:pt idx="30">
                  <c:v>6337.3010000000004</c:v>
                </c:pt>
                <c:pt idx="31">
                  <c:v>6446.2470000000003</c:v>
                </c:pt>
                <c:pt idx="32">
                  <c:v>6461.6470000000008</c:v>
                </c:pt>
                <c:pt idx="33">
                  <c:v>6483.3990000000003</c:v>
                </c:pt>
                <c:pt idx="34">
                  <c:v>6508.8730000000005</c:v>
                </c:pt>
                <c:pt idx="35">
                  <c:v>6532.9180000000006</c:v>
                </c:pt>
                <c:pt idx="36">
                  <c:v>6638.3470000000007</c:v>
                </c:pt>
                <c:pt idx="37">
                  <c:v>6659.2290000000003</c:v>
                </c:pt>
                <c:pt idx="38">
                  <c:v>6679.3280000000004</c:v>
                </c:pt>
                <c:pt idx="39">
                  <c:v>6697.0480000000007</c:v>
                </c:pt>
                <c:pt idx="40">
                  <c:v>6760.6760000000004</c:v>
                </c:pt>
                <c:pt idx="41">
                  <c:v>6883.5450000000001</c:v>
                </c:pt>
                <c:pt idx="42">
                  <c:v>7009.7690000000002</c:v>
                </c:pt>
                <c:pt idx="43">
                  <c:v>7034.4870000000001</c:v>
                </c:pt>
                <c:pt idx="44">
                  <c:v>7063.6280000000006</c:v>
                </c:pt>
                <c:pt idx="45">
                  <c:v>7081.0730000000003</c:v>
                </c:pt>
                <c:pt idx="46">
                  <c:v>7127.0890000000009</c:v>
                </c:pt>
                <c:pt idx="47">
                  <c:v>7142.5700000000006</c:v>
                </c:pt>
                <c:pt idx="48">
                  <c:v>7157.9150000000009</c:v>
                </c:pt>
                <c:pt idx="49">
                  <c:v>7171.7220000000007</c:v>
                </c:pt>
                <c:pt idx="50">
                  <c:v>7197.3310000000001</c:v>
                </c:pt>
                <c:pt idx="51">
                  <c:v>7214.6120000000001</c:v>
                </c:pt>
                <c:pt idx="52">
                  <c:v>7240.7720000000008</c:v>
                </c:pt>
                <c:pt idx="53">
                  <c:v>7273.3310000000001</c:v>
                </c:pt>
              </c:numCache>
            </c:numRef>
          </c:xVal>
          <c:yVal>
            <c:numRef>
              <c:f>'[1]330_PZ_A20_ST'!$D$2:$D$55</c:f>
              <c:numCache>
                <c:formatCode>General</c:formatCode>
                <c:ptCount val="54"/>
                <c:pt idx="0">
                  <c:v>4259.2700000000004</c:v>
                </c:pt>
                <c:pt idx="1">
                  <c:v>4287.2700000000004</c:v>
                </c:pt>
                <c:pt idx="2">
                  <c:v>4574.2700000000004</c:v>
                </c:pt>
                <c:pt idx="3">
                  <c:v>4717.1949400000003</c:v>
                </c:pt>
                <c:pt idx="4">
                  <c:v>5208.9087600000003</c:v>
                </c:pt>
                <c:pt idx="5">
                  <c:v>5258.8947900000003</c:v>
                </c:pt>
                <c:pt idx="6">
                  <c:v>5785.2265900000002</c:v>
                </c:pt>
                <c:pt idx="7">
                  <c:v>5805.3318200000003</c:v>
                </c:pt>
                <c:pt idx="8">
                  <c:v>5828.9850299999998</c:v>
                </c:pt>
                <c:pt idx="9">
                  <c:v>5885.7527399999999</c:v>
                </c:pt>
                <c:pt idx="10">
                  <c:v>5914.1365900000001</c:v>
                </c:pt>
                <c:pt idx="11">
                  <c:v>5945.27999</c:v>
                </c:pt>
                <c:pt idx="12">
                  <c:v>5979.5771400000003</c:v>
                </c:pt>
                <c:pt idx="13">
                  <c:v>6001.2592500000001</c:v>
                </c:pt>
                <c:pt idx="14">
                  <c:v>6304.4145799999997</c:v>
                </c:pt>
                <c:pt idx="15">
                  <c:v>6321.7602699999998</c:v>
                </c:pt>
                <c:pt idx="16">
                  <c:v>6343.0481600000003</c:v>
                </c:pt>
                <c:pt idx="17">
                  <c:v>6362.7591700000003</c:v>
                </c:pt>
                <c:pt idx="18">
                  <c:v>6455.9988000000003</c:v>
                </c:pt>
                <c:pt idx="19">
                  <c:v>6468.8357699999997</c:v>
                </c:pt>
                <c:pt idx="20">
                  <c:v>6656.9162500000002</c:v>
                </c:pt>
                <c:pt idx="21">
                  <c:v>6676.9676900000004</c:v>
                </c:pt>
                <c:pt idx="22">
                  <c:v>6691.8748100000003</c:v>
                </c:pt>
                <c:pt idx="23">
                  <c:v>6705.0881200000003</c:v>
                </c:pt>
                <c:pt idx="24">
                  <c:v>6720.1300300000003</c:v>
                </c:pt>
                <c:pt idx="25">
                  <c:v>6725.8998300000003</c:v>
                </c:pt>
                <c:pt idx="26">
                  <c:v>6737.0241400000004</c:v>
                </c:pt>
                <c:pt idx="27">
                  <c:v>6837.3774299999995</c:v>
                </c:pt>
                <c:pt idx="28">
                  <c:v>6858.96666</c:v>
                </c:pt>
                <c:pt idx="29">
                  <c:v>6881.5946700000004</c:v>
                </c:pt>
                <c:pt idx="30">
                  <c:v>6894.1141399999997</c:v>
                </c:pt>
                <c:pt idx="31">
                  <c:v>7008.7802099999999</c:v>
                </c:pt>
                <c:pt idx="32">
                  <c:v>7024.4847200000004</c:v>
                </c:pt>
                <c:pt idx="33">
                  <c:v>7047.4041999999999</c:v>
                </c:pt>
                <c:pt idx="34">
                  <c:v>7076.1761999999999</c:v>
                </c:pt>
                <c:pt idx="35">
                  <c:v>7100.7346200000002</c:v>
                </c:pt>
                <c:pt idx="36">
                  <c:v>7210.0886099999998</c:v>
                </c:pt>
                <c:pt idx="37">
                  <c:v>7231.6444700000002</c:v>
                </c:pt>
                <c:pt idx="38">
                  <c:v>7252.7579299999998</c:v>
                </c:pt>
                <c:pt idx="39">
                  <c:v>7271.9457400000001</c:v>
                </c:pt>
                <c:pt idx="40">
                  <c:v>7336.6377700000003</c:v>
                </c:pt>
                <c:pt idx="41">
                  <c:v>7459.9037099999996</c:v>
                </c:pt>
                <c:pt idx="42">
                  <c:v>7587.2707899999996</c:v>
                </c:pt>
                <c:pt idx="43">
                  <c:v>7612.2706200000002</c:v>
                </c:pt>
                <c:pt idx="44">
                  <c:v>7641.7706200000002</c:v>
                </c:pt>
                <c:pt idx="45">
                  <c:v>7659.2706200000002</c:v>
                </c:pt>
                <c:pt idx="46">
                  <c:v>7705.7706200000002</c:v>
                </c:pt>
                <c:pt idx="47">
                  <c:v>7721.2706200000002</c:v>
                </c:pt>
                <c:pt idx="48">
                  <c:v>7736.7706200000002</c:v>
                </c:pt>
                <c:pt idx="49">
                  <c:v>7750.7706200000002</c:v>
                </c:pt>
                <c:pt idx="50">
                  <c:v>7776.7706200000002</c:v>
                </c:pt>
                <c:pt idx="51">
                  <c:v>7794.2706200000002</c:v>
                </c:pt>
                <c:pt idx="52">
                  <c:v>7820.7706200000002</c:v>
                </c:pt>
                <c:pt idx="53">
                  <c:v>7854.2706200000002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5E-4E4F-A383-0B0BF81D492C}"/>
            </c:ext>
          </c:extLst>
        </c:ser>
        <c:ser>
          <c:idx val="1"/>
          <c:order val="1"/>
          <c:tx>
            <c:v>Hydrostat_psi</c:v>
          </c:tx>
          <c:marker>
            <c:symbol val="none"/>
          </c:marker>
          <c:xVal>
            <c:numRef>
              <c:f>'[1]330_PZ_A20_ST'!$I$2:$I$55</c:f>
              <c:numCache>
                <c:formatCode>General</c:formatCode>
                <c:ptCount val="54"/>
                <c:pt idx="0">
                  <c:v>1976.3012800000004</c:v>
                </c:pt>
                <c:pt idx="1">
                  <c:v>1989.2932800000003</c:v>
                </c:pt>
                <c:pt idx="2">
                  <c:v>2122.4612800000004</c:v>
                </c:pt>
                <c:pt idx="3">
                  <c:v>2188.7784521600001</c:v>
                </c:pt>
                <c:pt idx="4">
                  <c:v>2416.9336646400002</c:v>
                </c:pt>
                <c:pt idx="5">
                  <c:v>2440.1271825600002</c:v>
                </c:pt>
                <c:pt idx="6">
                  <c:v>2684.3451377600004</c:v>
                </c:pt>
                <c:pt idx="7">
                  <c:v>2693.6739644800004</c:v>
                </c:pt>
                <c:pt idx="8">
                  <c:v>2704.6490539199999</c:v>
                </c:pt>
                <c:pt idx="9">
                  <c:v>2730.9892713600002</c:v>
                </c:pt>
                <c:pt idx="10">
                  <c:v>2744.1593777600001</c:v>
                </c:pt>
                <c:pt idx="11">
                  <c:v>2758.6099153600003</c:v>
                </c:pt>
                <c:pt idx="12">
                  <c:v>2774.5237929600003</c:v>
                </c:pt>
                <c:pt idx="13">
                  <c:v>2784.584292</c:v>
                </c:pt>
                <c:pt idx="14">
                  <c:v>2925.24836512</c:v>
                </c:pt>
                <c:pt idx="15">
                  <c:v>2933.2967652799998</c:v>
                </c:pt>
                <c:pt idx="16">
                  <c:v>2943.1743462400004</c:v>
                </c:pt>
                <c:pt idx="17">
                  <c:v>2952.3202548800004</c:v>
                </c:pt>
                <c:pt idx="18">
                  <c:v>2995.5834432000001</c:v>
                </c:pt>
                <c:pt idx="19">
                  <c:v>3001.5397972800001</c:v>
                </c:pt>
                <c:pt idx="20">
                  <c:v>3088.8091400000003</c:v>
                </c:pt>
                <c:pt idx="21">
                  <c:v>3098.1130081600004</c:v>
                </c:pt>
                <c:pt idx="22">
                  <c:v>3105.0299118400003</c:v>
                </c:pt>
                <c:pt idx="23">
                  <c:v>3111.1608876800005</c:v>
                </c:pt>
                <c:pt idx="24">
                  <c:v>3118.1403339200001</c:v>
                </c:pt>
                <c:pt idx="25">
                  <c:v>3120.8175211200005</c:v>
                </c:pt>
                <c:pt idx="26">
                  <c:v>3125.9792009600005</c:v>
                </c:pt>
                <c:pt idx="27">
                  <c:v>3172.5431275199999</c:v>
                </c:pt>
                <c:pt idx="28">
                  <c:v>3182.5605302400004</c:v>
                </c:pt>
                <c:pt idx="29">
                  <c:v>3193.0599268800001</c:v>
                </c:pt>
                <c:pt idx="30">
                  <c:v>3198.8689609600001</c:v>
                </c:pt>
                <c:pt idx="31">
                  <c:v>3252.0740174400003</c:v>
                </c:pt>
                <c:pt idx="32">
                  <c:v>3259.3609100800004</c:v>
                </c:pt>
                <c:pt idx="33">
                  <c:v>3269.9955488000001</c:v>
                </c:pt>
                <c:pt idx="34">
                  <c:v>3283.3457567999999</c:v>
                </c:pt>
                <c:pt idx="35">
                  <c:v>3294.7408636800001</c:v>
                </c:pt>
                <c:pt idx="36">
                  <c:v>3345.4811150400001</c:v>
                </c:pt>
                <c:pt idx="37">
                  <c:v>3355.4830340800004</c:v>
                </c:pt>
                <c:pt idx="38">
                  <c:v>3365.2796795200002</c:v>
                </c:pt>
                <c:pt idx="39">
                  <c:v>3374.1828233600004</c:v>
                </c:pt>
                <c:pt idx="40">
                  <c:v>3404.1999252800001</c:v>
                </c:pt>
                <c:pt idx="41">
                  <c:v>3461.3953214399999</c:v>
                </c:pt>
                <c:pt idx="42">
                  <c:v>3520.4936465599999</c:v>
                </c:pt>
                <c:pt idx="43">
                  <c:v>3532.0935676800004</c:v>
                </c:pt>
                <c:pt idx="44">
                  <c:v>3545.7815676800001</c:v>
                </c:pt>
                <c:pt idx="45">
                  <c:v>3553.9015676800004</c:v>
                </c:pt>
                <c:pt idx="46">
                  <c:v>3575.4775676800004</c:v>
                </c:pt>
                <c:pt idx="47">
                  <c:v>3582.6695676800005</c:v>
                </c:pt>
                <c:pt idx="48">
                  <c:v>3589.8615676800005</c:v>
                </c:pt>
                <c:pt idx="49">
                  <c:v>3596.3575676800001</c:v>
                </c:pt>
                <c:pt idx="50">
                  <c:v>3608.4215676800004</c:v>
                </c:pt>
                <c:pt idx="51">
                  <c:v>3616.5415676800003</c:v>
                </c:pt>
                <c:pt idx="52">
                  <c:v>3628.8375676800001</c:v>
                </c:pt>
                <c:pt idx="53">
                  <c:v>3644.3815676800004</c:v>
                </c:pt>
              </c:numCache>
            </c:numRef>
          </c:xVal>
          <c:yVal>
            <c:numRef>
              <c:f>'[1]330_PZ_A20_ST'!$D$2:$D$55</c:f>
              <c:numCache>
                <c:formatCode>General</c:formatCode>
                <c:ptCount val="54"/>
                <c:pt idx="0">
                  <c:v>4259.2700000000004</c:v>
                </c:pt>
                <c:pt idx="1">
                  <c:v>4287.2700000000004</c:v>
                </c:pt>
                <c:pt idx="2">
                  <c:v>4574.2700000000004</c:v>
                </c:pt>
                <c:pt idx="3">
                  <c:v>4717.1949400000003</c:v>
                </c:pt>
                <c:pt idx="4">
                  <c:v>5208.9087600000003</c:v>
                </c:pt>
                <c:pt idx="5">
                  <c:v>5258.8947900000003</c:v>
                </c:pt>
                <c:pt idx="6">
                  <c:v>5785.2265900000002</c:v>
                </c:pt>
                <c:pt idx="7">
                  <c:v>5805.3318200000003</c:v>
                </c:pt>
                <c:pt idx="8">
                  <c:v>5828.9850299999998</c:v>
                </c:pt>
                <c:pt idx="9">
                  <c:v>5885.7527399999999</c:v>
                </c:pt>
                <c:pt idx="10">
                  <c:v>5914.1365900000001</c:v>
                </c:pt>
                <c:pt idx="11">
                  <c:v>5945.27999</c:v>
                </c:pt>
                <c:pt idx="12">
                  <c:v>5979.5771400000003</c:v>
                </c:pt>
                <c:pt idx="13">
                  <c:v>6001.2592500000001</c:v>
                </c:pt>
                <c:pt idx="14">
                  <c:v>6304.4145799999997</c:v>
                </c:pt>
                <c:pt idx="15">
                  <c:v>6321.7602699999998</c:v>
                </c:pt>
                <c:pt idx="16">
                  <c:v>6343.0481600000003</c:v>
                </c:pt>
                <c:pt idx="17">
                  <c:v>6362.7591700000003</c:v>
                </c:pt>
                <c:pt idx="18">
                  <c:v>6455.9988000000003</c:v>
                </c:pt>
                <c:pt idx="19">
                  <c:v>6468.8357699999997</c:v>
                </c:pt>
                <c:pt idx="20">
                  <c:v>6656.9162500000002</c:v>
                </c:pt>
                <c:pt idx="21">
                  <c:v>6676.9676900000004</c:v>
                </c:pt>
                <c:pt idx="22">
                  <c:v>6691.8748100000003</c:v>
                </c:pt>
                <c:pt idx="23">
                  <c:v>6705.0881200000003</c:v>
                </c:pt>
                <c:pt idx="24">
                  <c:v>6720.1300300000003</c:v>
                </c:pt>
                <c:pt idx="25">
                  <c:v>6725.8998300000003</c:v>
                </c:pt>
                <c:pt idx="26">
                  <c:v>6737.0241400000004</c:v>
                </c:pt>
                <c:pt idx="27">
                  <c:v>6837.3774299999995</c:v>
                </c:pt>
                <c:pt idx="28">
                  <c:v>6858.96666</c:v>
                </c:pt>
                <c:pt idx="29">
                  <c:v>6881.5946700000004</c:v>
                </c:pt>
                <c:pt idx="30">
                  <c:v>6894.1141399999997</c:v>
                </c:pt>
                <c:pt idx="31">
                  <c:v>7008.7802099999999</c:v>
                </c:pt>
                <c:pt idx="32">
                  <c:v>7024.4847200000004</c:v>
                </c:pt>
                <c:pt idx="33">
                  <c:v>7047.4041999999999</c:v>
                </c:pt>
                <c:pt idx="34">
                  <c:v>7076.1761999999999</c:v>
                </c:pt>
                <c:pt idx="35">
                  <c:v>7100.7346200000002</c:v>
                </c:pt>
                <c:pt idx="36">
                  <c:v>7210.0886099999998</c:v>
                </c:pt>
                <c:pt idx="37">
                  <c:v>7231.6444700000002</c:v>
                </c:pt>
                <c:pt idx="38">
                  <c:v>7252.7579299999998</c:v>
                </c:pt>
                <c:pt idx="39">
                  <c:v>7271.9457400000001</c:v>
                </c:pt>
                <c:pt idx="40">
                  <c:v>7336.6377700000003</c:v>
                </c:pt>
                <c:pt idx="41">
                  <c:v>7459.9037099999996</c:v>
                </c:pt>
                <c:pt idx="42">
                  <c:v>7587.2707899999996</c:v>
                </c:pt>
                <c:pt idx="43">
                  <c:v>7612.2706200000002</c:v>
                </c:pt>
                <c:pt idx="44">
                  <c:v>7641.7706200000002</c:v>
                </c:pt>
                <c:pt idx="45">
                  <c:v>7659.2706200000002</c:v>
                </c:pt>
                <c:pt idx="46">
                  <c:v>7705.7706200000002</c:v>
                </c:pt>
                <c:pt idx="47">
                  <c:v>7721.2706200000002</c:v>
                </c:pt>
                <c:pt idx="48">
                  <c:v>7736.7706200000002</c:v>
                </c:pt>
                <c:pt idx="49">
                  <c:v>7750.7706200000002</c:v>
                </c:pt>
                <c:pt idx="50">
                  <c:v>7776.7706200000002</c:v>
                </c:pt>
                <c:pt idx="51">
                  <c:v>7794.2706200000002</c:v>
                </c:pt>
                <c:pt idx="52">
                  <c:v>7820.7706200000002</c:v>
                </c:pt>
                <c:pt idx="53">
                  <c:v>7854.2706200000002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5E-4E4F-A383-0B0BF81D492C}"/>
            </c:ext>
          </c:extLst>
        </c:ser>
        <c:ser>
          <c:idx val="2"/>
          <c:order val="2"/>
          <c:tx>
            <c:v>ubowers</c:v>
          </c:tx>
          <c:spPr>
            <a:ln w="0"/>
          </c:spPr>
          <c:marker>
            <c:symbol val="square"/>
            <c:size val="5"/>
          </c:marker>
          <c:xVal>
            <c:numRef>
              <c:f>'[1]330_PZ_A20_ST'!$P$2:$P$55</c:f>
              <c:numCache>
                <c:formatCode>General</c:formatCode>
                <c:ptCount val="54"/>
                <c:pt idx="0">
                  <c:v>1921.0406488316344</c:v>
                </c:pt>
                <c:pt idx="1">
                  <c:v>1850.5723794127937</c:v>
                </c:pt>
                <c:pt idx="2">
                  <c:v>2039.3254933529165</c:v>
                </c:pt>
                <c:pt idx="3">
                  <c:v>2142.3424452849849</c:v>
                </c:pt>
                <c:pt idx="4">
                  <c:v>2581.5441091376606</c:v>
                </c:pt>
                <c:pt idx="5">
                  <c:v>2535.1235499937907</c:v>
                </c:pt>
                <c:pt idx="6">
                  <c:v>2959.2855714495695</c:v>
                </c:pt>
                <c:pt idx="7">
                  <c:v>2955.9655004554998</c:v>
                </c:pt>
                <c:pt idx="8">
                  <c:v>2989.0895867391737</c:v>
                </c:pt>
                <c:pt idx="9">
                  <c:v>3026.6526525510189</c:v>
                </c:pt>
                <c:pt idx="10">
                  <c:v>3019.528051044425</c:v>
                </c:pt>
                <c:pt idx="11">
                  <c:v>3107.3708167023578</c:v>
                </c:pt>
                <c:pt idx="12">
                  <c:v>3186.4665588221715</c:v>
                </c:pt>
                <c:pt idx="13">
                  <c:v>3181.834250146142</c:v>
                </c:pt>
                <c:pt idx="14">
                  <c:v>3459.8408205309129</c:v>
                </c:pt>
                <c:pt idx="15">
                  <c:v>3526.9642965092075</c:v>
                </c:pt>
                <c:pt idx="16">
                  <c:v>3610.2348733589083</c:v>
                </c:pt>
                <c:pt idx="17">
                  <c:v>3661.8931626062713</c:v>
                </c:pt>
                <c:pt idx="18">
                  <c:v>3797.2579818081344</c:v>
                </c:pt>
                <c:pt idx="19">
                  <c:v>3862.4999236689682</c:v>
                </c:pt>
                <c:pt idx="20">
                  <c:v>4117.197717255327</c:v>
                </c:pt>
                <c:pt idx="21">
                  <c:v>4205.8132437833492</c:v>
                </c:pt>
                <c:pt idx="22">
                  <c:v>4222.7629524131607</c:v>
                </c:pt>
                <c:pt idx="23">
                  <c:v>4260.6943531807747</c:v>
                </c:pt>
                <c:pt idx="24">
                  <c:v>4329.0934408261573</c:v>
                </c:pt>
                <c:pt idx="25">
                  <c:v>4372.5677916160766</c:v>
                </c:pt>
                <c:pt idx="26">
                  <c:v>4416.8631873407703</c:v>
                </c:pt>
                <c:pt idx="27">
                  <c:v>4551.223202814911</c:v>
                </c:pt>
                <c:pt idx="28">
                  <c:v>4624.7825439626977</c:v>
                </c:pt>
                <c:pt idx="29">
                  <c:v>4694.2257589580622</c:v>
                </c:pt>
                <c:pt idx="30">
                  <c:v>4756.3582226060207</c:v>
                </c:pt>
                <c:pt idx="31">
                  <c:v>4908.0691736664357</c:v>
                </c:pt>
                <c:pt idx="32">
                  <c:v>5041.7608332513955</c:v>
                </c:pt>
                <c:pt idx="33">
                  <c:v>5173.4975199341006</c:v>
                </c:pt>
                <c:pt idx="34">
                  <c:v>5276.7485509834114</c:v>
                </c:pt>
                <c:pt idx="35">
                  <c:v>5345.5680252371121</c:v>
                </c:pt>
                <c:pt idx="36">
                  <c:v>5488.5725383436948</c:v>
                </c:pt>
                <c:pt idx="37">
                  <c:v>5544.5283816160982</c:v>
                </c:pt>
                <c:pt idx="38">
                  <c:v>5575.8133189942318</c:v>
                </c:pt>
                <c:pt idx="39">
                  <c:v>5589.998971647401</c:v>
                </c:pt>
                <c:pt idx="40">
                  <c:v>5656.0148373295815</c:v>
                </c:pt>
                <c:pt idx="41">
                  <c:v>5774.9221547634115</c:v>
                </c:pt>
                <c:pt idx="42">
                  <c:v>5883.209492308767</c:v>
                </c:pt>
                <c:pt idx="43">
                  <c:v>5903.7494138789925</c:v>
                </c:pt>
                <c:pt idx="44">
                  <c:v>5926.377813688583</c:v>
                </c:pt>
                <c:pt idx="45">
                  <c:v>5920.94653983234</c:v>
                </c:pt>
                <c:pt idx="46">
                  <c:v>5943.3196211743525</c:v>
                </c:pt>
                <c:pt idx="47">
                  <c:v>5950.0157439175991</c:v>
                </c:pt>
                <c:pt idx="48">
                  <c:v>5969.0908750004119</c:v>
                </c:pt>
                <c:pt idx="49">
                  <c:v>5997.5326522565883</c:v>
                </c:pt>
                <c:pt idx="50">
                  <c:v>6010.8548362779547</c:v>
                </c:pt>
                <c:pt idx="51">
                  <c:v>6016.1367517658236</c:v>
                </c:pt>
                <c:pt idx="52">
                  <c:v>6028.5142432118419</c:v>
                </c:pt>
                <c:pt idx="53">
                  <c:v>6043.5911454156476</c:v>
                </c:pt>
              </c:numCache>
            </c:numRef>
          </c:xVal>
          <c:yVal>
            <c:numRef>
              <c:f>'[1]330_PZ_A20_ST'!$D$2:$D$55</c:f>
              <c:numCache>
                <c:formatCode>General</c:formatCode>
                <c:ptCount val="54"/>
                <c:pt idx="0">
                  <c:v>4259.2700000000004</c:v>
                </c:pt>
                <c:pt idx="1">
                  <c:v>4287.2700000000004</c:v>
                </c:pt>
                <c:pt idx="2">
                  <c:v>4574.2700000000004</c:v>
                </c:pt>
                <c:pt idx="3">
                  <c:v>4717.1949400000003</c:v>
                </c:pt>
                <c:pt idx="4">
                  <c:v>5208.9087600000003</c:v>
                </c:pt>
                <c:pt idx="5">
                  <c:v>5258.8947900000003</c:v>
                </c:pt>
                <c:pt idx="6">
                  <c:v>5785.2265900000002</c:v>
                </c:pt>
                <c:pt idx="7">
                  <c:v>5805.3318200000003</c:v>
                </c:pt>
                <c:pt idx="8">
                  <c:v>5828.9850299999998</c:v>
                </c:pt>
                <c:pt idx="9">
                  <c:v>5885.7527399999999</c:v>
                </c:pt>
                <c:pt idx="10">
                  <c:v>5914.1365900000001</c:v>
                </c:pt>
                <c:pt idx="11">
                  <c:v>5945.27999</c:v>
                </c:pt>
                <c:pt idx="12">
                  <c:v>5979.5771400000003</c:v>
                </c:pt>
                <c:pt idx="13">
                  <c:v>6001.2592500000001</c:v>
                </c:pt>
                <c:pt idx="14">
                  <c:v>6304.4145799999997</c:v>
                </c:pt>
                <c:pt idx="15">
                  <c:v>6321.7602699999998</c:v>
                </c:pt>
                <c:pt idx="16">
                  <c:v>6343.0481600000003</c:v>
                </c:pt>
                <c:pt idx="17">
                  <c:v>6362.7591700000003</c:v>
                </c:pt>
                <c:pt idx="18">
                  <c:v>6455.9988000000003</c:v>
                </c:pt>
                <c:pt idx="19">
                  <c:v>6468.8357699999997</c:v>
                </c:pt>
                <c:pt idx="20">
                  <c:v>6656.9162500000002</c:v>
                </c:pt>
                <c:pt idx="21">
                  <c:v>6676.9676900000004</c:v>
                </c:pt>
                <c:pt idx="22">
                  <c:v>6691.8748100000003</c:v>
                </c:pt>
                <c:pt idx="23">
                  <c:v>6705.0881200000003</c:v>
                </c:pt>
                <c:pt idx="24">
                  <c:v>6720.1300300000003</c:v>
                </c:pt>
                <c:pt idx="25">
                  <c:v>6725.8998300000003</c:v>
                </c:pt>
                <c:pt idx="26">
                  <c:v>6737.0241400000004</c:v>
                </c:pt>
                <c:pt idx="27">
                  <c:v>6837.3774299999995</c:v>
                </c:pt>
                <c:pt idx="28">
                  <c:v>6858.96666</c:v>
                </c:pt>
                <c:pt idx="29">
                  <c:v>6881.5946700000004</c:v>
                </c:pt>
                <c:pt idx="30">
                  <c:v>6894.1141399999997</c:v>
                </c:pt>
                <c:pt idx="31">
                  <c:v>7008.7802099999999</c:v>
                </c:pt>
                <c:pt idx="32">
                  <c:v>7024.4847200000004</c:v>
                </c:pt>
                <c:pt idx="33">
                  <c:v>7047.4041999999999</c:v>
                </c:pt>
                <c:pt idx="34">
                  <c:v>7076.1761999999999</c:v>
                </c:pt>
                <c:pt idx="35">
                  <c:v>7100.7346200000002</c:v>
                </c:pt>
                <c:pt idx="36">
                  <c:v>7210.0886099999998</c:v>
                </c:pt>
                <c:pt idx="37">
                  <c:v>7231.6444700000002</c:v>
                </c:pt>
                <c:pt idx="38">
                  <c:v>7252.7579299999998</c:v>
                </c:pt>
                <c:pt idx="39">
                  <c:v>7271.9457400000001</c:v>
                </c:pt>
                <c:pt idx="40">
                  <c:v>7336.6377700000003</c:v>
                </c:pt>
                <c:pt idx="41">
                  <c:v>7459.9037099999996</c:v>
                </c:pt>
                <c:pt idx="42">
                  <c:v>7587.2707899999996</c:v>
                </c:pt>
                <c:pt idx="43">
                  <c:v>7612.2706200000002</c:v>
                </c:pt>
                <c:pt idx="44">
                  <c:v>7641.7706200000002</c:v>
                </c:pt>
                <c:pt idx="45">
                  <c:v>7659.2706200000002</c:v>
                </c:pt>
                <c:pt idx="46">
                  <c:v>7705.7706200000002</c:v>
                </c:pt>
                <c:pt idx="47">
                  <c:v>7721.2706200000002</c:v>
                </c:pt>
                <c:pt idx="48">
                  <c:v>7736.7706200000002</c:v>
                </c:pt>
                <c:pt idx="49">
                  <c:v>7750.7706200000002</c:v>
                </c:pt>
                <c:pt idx="50">
                  <c:v>7776.7706200000002</c:v>
                </c:pt>
                <c:pt idx="51">
                  <c:v>7794.2706200000002</c:v>
                </c:pt>
                <c:pt idx="52">
                  <c:v>7820.7706200000002</c:v>
                </c:pt>
                <c:pt idx="53">
                  <c:v>7854.2706200000002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5E-4E4F-A383-0B0BF81D492C}"/>
            </c:ext>
          </c:extLst>
        </c:ser>
        <c:ser>
          <c:idx val="3"/>
          <c:order val="3"/>
          <c:tx>
            <c:v>Reservoir Pressures_psi</c:v>
          </c:tx>
          <c:spPr>
            <a:ln w="0">
              <a:noFill/>
            </a:ln>
          </c:spPr>
          <c:marker>
            <c:symbol val="x"/>
            <c:size val="7"/>
            <c:spPr>
              <a:solidFill>
                <a:srgbClr val="FF0000"/>
              </a:solidFill>
            </c:spPr>
          </c:marker>
          <c:xVal>
            <c:numRef>
              <c:f>'[1]330_PZ_A20_ST'!$C$25:$C$32</c:f>
              <c:numCache>
                <c:formatCode>General</c:formatCode>
                <c:ptCount val="8"/>
                <c:pt idx="0">
                  <c:v>2115.3639563150114</c:v>
                </c:pt>
                <c:pt idx="1">
                  <c:v>2442.6269306739487</c:v>
                </c:pt>
                <c:pt idx="2">
                  <c:v>3368.9996907242676</c:v>
                </c:pt>
                <c:pt idx="3">
                  <c:v>5540.2848455210114</c:v>
                </c:pt>
                <c:pt idx="4">
                  <c:v>5979.96031368069</c:v>
                </c:pt>
                <c:pt idx="5">
                  <c:v>6099.7239106617926</c:v>
                </c:pt>
                <c:pt idx="6">
                  <c:v>6028.4901599440354</c:v>
                </c:pt>
                <c:pt idx="7">
                  <c:v>6207.5233912282019</c:v>
                </c:pt>
              </c:numCache>
            </c:numRef>
          </c:xVal>
          <c:yVal>
            <c:numRef>
              <c:f>'[1]330_PZ_A20_ST'!$A$25:$A$32</c:f>
              <c:numCache>
                <c:formatCode>General</c:formatCode>
                <c:ptCount val="8"/>
                <c:pt idx="0">
                  <c:v>4376.9230769229998</c:v>
                </c:pt>
                <c:pt idx="1">
                  <c:v>4930.7692307690004</c:v>
                </c:pt>
                <c:pt idx="2">
                  <c:v>6402.5641025639998</c:v>
                </c:pt>
                <c:pt idx="3">
                  <c:v>6925.6410256409999</c:v>
                </c:pt>
                <c:pt idx="4">
                  <c:v>7130.7692307690004</c:v>
                </c:pt>
                <c:pt idx="5">
                  <c:v>7178.6324786320001</c:v>
                </c:pt>
                <c:pt idx="6">
                  <c:v>7219.658119658</c:v>
                </c:pt>
                <c:pt idx="7">
                  <c:v>7223.0769230770002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5E-4E4F-A383-0B0BF81D492C}"/>
            </c:ext>
          </c:extLst>
        </c:ser>
        <c:ser>
          <c:idx val="4"/>
          <c:order val="4"/>
          <c:tx>
            <c:v>u_hubbert</c:v>
          </c:tx>
          <c:marker>
            <c:symbol val="none"/>
          </c:marker>
          <c:xVal>
            <c:numRef>
              <c:f>'A20ST2-Prediction'!$X$5:$X$58</c:f>
              <c:numCache>
                <c:formatCode>0.00</c:formatCode>
                <c:ptCount val="54"/>
                <c:pt idx="0">
                  <c:v>1941.3963678060941</c:v>
                </c:pt>
                <c:pt idx="1">
                  <c:v>1854.857276289008</c:v>
                </c:pt>
                <c:pt idx="2">
                  <c:v>2030.2566620685711</c:v>
                </c:pt>
                <c:pt idx="3">
                  <c:v>2127.1299053703519</c:v>
                </c:pt>
                <c:pt idx="4">
                  <c:v>2560.8540472358964</c:v>
                </c:pt>
                <c:pt idx="5">
                  <c:v>2494.0689132395992</c:v>
                </c:pt>
                <c:pt idx="6">
                  <c:v>2897.374085700425</c:v>
                </c:pt>
                <c:pt idx="7">
                  <c:v>2888.2609571746125</c:v>
                </c:pt>
                <c:pt idx="8">
                  <c:v>2924.07205900486</c:v>
                </c:pt>
                <c:pt idx="9">
                  <c:v>2957.0562650023753</c:v>
                </c:pt>
                <c:pt idx="10">
                  <c:v>2940.8104715521672</c:v>
                </c:pt>
                <c:pt idx="11">
                  <c:v>3043.2789997458804</c:v>
                </c:pt>
                <c:pt idx="12">
                  <c:v>3133.3512976779616</c:v>
                </c:pt>
                <c:pt idx="13">
                  <c:v>3122.6405646740418</c:v>
                </c:pt>
                <c:pt idx="14">
                  <c:v>3397.701028505056</c:v>
                </c:pt>
                <c:pt idx="15">
                  <c:v>3476.9120237717607</c:v>
                </c:pt>
                <c:pt idx="16">
                  <c:v>3574.4333768592232</c:v>
                </c:pt>
                <c:pt idx="17">
                  <c:v>3633.3172232110796</c:v>
                </c:pt>
                <c:pt idx="18">
                  <c:v>3778.7157199330086</c:v>
                </c:pt>
                <c:pt idx="19">
                  <c:v>3854.2892728430779</c:v>
                </c:pt>
                <c:pt idx="20">
                  <c:v>4122.5424178813528</c:v>
                </c:pt>
                <c:pt idx="21">
                  <c:v>4222.6907663808424</c:v>
                </c:pt>
                <c:pt idx="22">
                  <c:v>4239.9937453317698</c:v>
                </c:pt>
                <c:pt idx="23">
                  <c:v>4281.8689014971596</c:v>
                </c:pt>
                <c:pt idx="24">
                  <c:v>4358.3641940562302</c:v>
                </c:pt>
                <c:pt idx="25">
                  <c:v>4407.2031981013934</c:v>
                </c:pt>
                <c:pt idx="26">
                  <c:v>4455.9955860714963</c:v>
                </c:pt>
                <c:pt idx="27">
                  <c:v>4594.9082896198688</c:v>
                </c:pt>
                <c:pt idx="28">
                  <c:v>4674.7402125535837</c:v>
                </c:pt>
                <c:pt idx="29">
                  <c:v>4749.4128978891986</c:v>
                </c:pt>
                <c:pt idx="30">
                  <c:v>4816.6830451739497</c:v>
                </c:pt>
                <c:pt idx="31">
                  <c:v>4972.4744904869849</c:v>
                </c:pt>
                <c:pt idx="32">
                  <c:v>5115.8828253139527</c:v>
                </c:pt>
                <c:pt idx="33">
                  <c:v>5254.663632532287</c:v>
                </c:pt>
                <c:pt idx="34">
                  <c:v>5361.7867467196402</c:v>
                </c:pt>
                <c:pt idx="35">
                  <c:v>5432.431226663195</c:v>
                </c:pt>
                <c:pt idx="36">
                  <c:v>5576.7440645581682</c:v>
                </c:pt>
                <c:pt idx="37">
                  <c:v>5633.7399192768507</c:v>
                </c:pt>
                <c:pt idx="38">
                  <c:v>5665.3201097890242</c:v>
                </c:pt>
                <c:pt idx="39">
                  <c:v>5679.414367790132</c:v>
                </c:pt>
                <c:pt idx="40">
                  <c:v>5745.492172832066</c:v>
                </c:pt>
                <c:pt idx="41">
                  <c:v>5864.296290786654</c:v>
                </c:pt>
                <c:pt idx="42">
                  <c:v>5972.0888254604288</c:v>
                </c:pt>
                <c:pt idx="43">
                  <c:v>5992.5069863373838</c:v>
                </c:pt>
                <c:pt idx="44">
                  <c:v>6014.9406737534373</c:v>
                </c:pt>
                <c:pt idx="45">
                  <c:v>6008.7777762417436</c:v>
                </c:pt>
                <c:pt idx="46">
                  <c:v>6030.3162229389882</c:v>
                </c:pt>
                <c:pt idx="47">
                  <c:v>6036.6817561773423</c:v>
                </c:pt>
                <c:pt idx="48">
                  <c:v>6055.8986178492523</c:v>
                </c:pt>
                <c:pt idx="49">
                  <c:v>6084.8771032619516</c:v>
                </c:pt>
                <c:pt idx="50">
                  <c:v>6097.7507632009701</c:v>
                </c:pt>
                <c:pt idx="51">
                  <c:v>6102.5736610991507</c:v>
                </c:pt>
                <c:pt idx="52">
                  <c:v>6114.3981859245514</c:v>
                </c:pt>
                <c:pt idx="53">
                  <c:v>6128.7339036078884</c:v>
                </c:pt>
              </c:numCache>
            </c:numRef>
          </c:xVal>
          <c:yVal>
            <c:numRef>
              <c:f>'A20ST2-Prediction'!$I$2:$I$55</c:f>
              <c:numCache>
                <c:formatCode>0.000</c:formatCode>
                <c:ptCount val="54"/>
                <c:pt idx="0">
                  <c:v>4259.2700000000004</c:v>
                </c:pt>
                <c:pt idx="1">
                  <c:v>4287.2700000000004</c:v>
                </c:pt>
                <c:pt idx="2">
                  <c:v>4574.2700000000004</c:v>
                </c:pt>
                <c:pt idx="3">
                  <c:v>4717.1949400000003</c:v>
                </c:pt>
                <c:pt idx="4">
                  <c:v>5208.9087600000003</c:v>
                </c:pt>
                <c:pt idx="5">
                  <c:v>5258.8947900000003</c:v>
                </c:pt>
                <c:pt idx="6">
                  <c:v>5785.2265900000002</c:v>
                </c:pt>
                <c:pt idx="7">
                  <c:v>5805.3318200000003</c:v>
                </c:pt>
                <c:pt idx="8">
                  <c:v>5828.9850299999998</c:v>
                </c:pt>
                <c:pt idx="9">
                  <c:v>5885.7527399999999</c:v>
                </c:pt>
                <c:pt idx="10">
                  <c:v>5914.1365900000001</c:v>
                </c:pt>
                <c:pt idx="11">
                  <c:v>5945.27999</c:v>
                </c:pt>
                <c:pt idx="12">
                  <c:v>5979.5771400000003</c:v>
                </c:pt>
                <c:pt idx="13">
                  <c:v>6001.2592500000001</c:v>
                </c:pt>
                <c:pt idx="14">
                  <c:v>6304.4145799999997</c:v>
                </c:pt>
                <c:pt idx="15">
                  <c:v>6321.7602699999998</c:v>
                </c:pt>
                <c:pt idx="16">
                  <c:v>6343.0481600000003</c:v>
                </c:pt>
                <c:pt idx="17">
                  <c:v>6362.7591700000003</c:v>
                </c:pt>
                <c:pt idx="18">
                  <c:v>6455.9988000000003</c:v>
                </c:pt>
                <c:pt idx="19">
                  <c:v>6468.8357699999997</c:v>
                </c:pt>
                <c:pt idx="20">
                  <c:v>6656.9162500000002</c:v>
                </c:pt>
                <c:pt idx="21">
                  <c:v>6676.9676900000004</c:v>
                </c:pt>
                <c:pt idx="22">
                  <c:v>6691.8748100000003</c:v>
                </c:pt>
                <c:pt idx="23">
                  <c:v>6705.0881200000003</c:v>
                </c:pt>
                <c:pt idx="24">
                  <c:v>6720.1300300000003</c:v>
                </c:pt>
                <c:pt idx="25">
                  <c:v>6725.8998300000003</c:v>
                </c:pt>
                <c:pt idx="26">
                  <c:v>6737.0241400000004</c:v>
                </c:pt>
                <c:pt idx="27">
                  <c:v>6837.3774299999995</c:v>
                </c:pt>
                <c:pt idx="28">
                  <c:v>6858.96666</c:v>
                </c:pt>
                <c:pt idx="29">
                  <c:v>6881.5946700000004</c:v>
                </c:pt>
                <c:pt idx="30">
                  <c:v>6894.1141399999997</c:v>
                </c:pt>
                <c:pt idx="31">
                  <c:v>7008.7802099999999</c:v>
                </c:pt>
                <c:pt idx="32">
                  <c:v>7024.4847200000004</c:v>
                </c:pt>
                <c:pt idx="33">
                  <c:v>7047.4041999999999</c:v>
                </c:pt>
                <c:pt idx="34">
                  <c:v>7076.1761999999999</c:v>
                </c:pt>
                <c:pt idx="35">
                  <c:v>7100.7346200000002</c:v>
                </c:pt>
                <c:pt idx="36">
                  <c:v>7210.0886099999998</c:v>
                </c:pt>
                <c:pt idx="37">
                  <c:v>7231.6444700000002</c:v>
                </c:pt>
                <c:pt idx="38">
                  <c:v>7252.7579299999998</c:v>
                </c:pt>
                <c:pt idx="39">
                  <c:v>7271.9457400000001</c:v>
                </c:pt>
                <c:pt idx="40">
                  <c:v>7336.6377700000003</c:v>
                </c:pt>
                <c:pt idx="41">
                  <c:v>7459.9037099999996</c:v>
                </c:pt>
                <c:pt idx="42">
                  <c:v>7587.2707899999996</c:v>
                </c:pt>
                <c:pt idx="43">
                  <c:v>7612.2706200000002</c:v>
                </c:pt>
                <c:pt idx="44">
                  <c:v>7641.7706200000002</c:v>
                </c:pt>
                <c:pt idx="45">
                  <c:v>7659.2706200000002</c:v>
                </c:pt>
                <c:pt idx="46">
                  <c:v>7705.7706200000002</c:v>
                </c:pt>
                <c:pt idx="47">
                  <c:v>7721.2706200000002</c:v>
                </c:pt>
                <c:pt idx="48">
                  <c:v>7736.7706200000002</c:v>
                </c:pt>
                <c:pt idx="49">
                  <c:v>7750.7706200000002</c:v>
                </c:pt>
                <c:pt idx="50">
                  <c:v>7776.7706200000002</c:v>
                </c:pt>
                <c:pt idx="51">
                  <c:v>7794.2706200000002</c:v>
                </c:pt>
                <c:pt idx="52">
                  <c:v>7820.7706200000002</c:v>
                </c:pt>
                <c:pt idx="53">
                  <c:v>7854.2706200000002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5E-4E4F-A383-0B0BF81D492C}"/>
            </c:ext>
          </c:extLst>
        </c:ser>
        <c:ser>
          <c:idx val="5"/>
          <c:order val="5"/>
          <c:tx>
            <c:v>u Eaton</c:v>
          </c:tx>
          <c:marker>
            <c:symbol val="none"/>
          </c:marker>
          <c:xVal>
            <c:numRef>
              <c:f>'A20ST2-Prediction'!$AE$5:$AE$58</c:f>
              <c:numCache>
                <c:formatCode>0.00E+00</c:formatCode>
                <c:ptCount val="54"/>
                <c:pt idx="0">
                  <c:v>1915.4971154571842</c:v>
                </c:pt>
                <c:pt idx="1">
                  <c:v>1833.0258469233452</c:v>
                </c:pt>
                <c:pt idx="2">
                  <c:v>2035.5533492639638</c:v>
                </c:pt>
                <c:pt idx="3">
                  <c:v>2144.9607958376978</c:v>
                </c:pt>
                <c:pt idx="4">
                  <c:v>2634.6491803704585</c:v>
                </c:pt>
                <c:pt idx="5">
                  <c:v>2576.7246821984972</c:v>
                </c:pt>
                <c:pt idx="6">
                  <c:v>3062.4309495207553</c:v>
                </c:pt>
                <c:pt idx="7">
                  <c:v>3057.5813324494934</c:v>
                </c:pt>
                <c:pt idx="8">
                  <c:v>3097.743670171496</c:v>
                </c:pt>
                <c:pt idx="9">
                  <c:v>3141.5946059653234</c:v>
                </c:pt>
                <c:pt idx="10">
                  <c:v>3131.8294457308575</c:v>
                </c:pt>
                <c:pt idx="11">
                  <c:v>3237.1577563107649</c:v>
                </c:pt>
                <c:pt idx="12">
                  <c:v>3330.3672678844291</c:v>
                </c:pt>
                <c:pt idx="13">
                  <c:v>3325.8479060918057</c:v>
                </c:pt>
                <c:pt idx="14">
                  <c:v>3666.097127451771</c:v>
                </c:pt>
                <c:pt idx="15">
                  <c:v>3743.5696050295742</c:v>
                </c:pt>
                <c:pt idx="16">
                  <c:v>3838.0205601764264</c:v>
                </c:pt>
                <c:pt idx="17">
                  <c:v>3897.0362756032573</c:v>
                </c:pt>
                <c:pt idx="18">
                  <c:v>4055.8269168942334</c:v>
                </c:pt>
                <c:pt idx="19">
                  <c:v>4125.3156278896131</c:v>
                </c:pt>
                <c:pt idx="20">
                  <c:v>4416.1747646701588</c:v>
                </c:pt>
                <c:pt idx="21">
                  <c:v>4505.3961368029277</c:v>
                </c:pt>
                <c:pt idx="22">
                  <c:v>4524.729907482375</c:v>
                </c:pt>
                <c:pt idx="23">
                  <c:v>4563.3616802657298</c:v>
                </c:pt>
                <c:pt idx="24">
                  <c:v>4630.1447973519962</c:v>
                </c:pt>
                <c:pt idx="25">
                  <c:v>4670.9199018227973</c:v>
                </c:pt>
                <c:pt idx="26">
                  <c:v>4713.2713255051294</c:v>
                </c:pt>
                <c:pt idx="27">
                  <c:v>4858.7571312189839</c:v>
                </c:pt>
                <c:pt idx="28">
                  <c:v>4927.6747654607989</c:v>
                </c:pt>
                <c:pt idx="29">
                  <c:v>4992.3746113982688</c:v>
                </c:pt>
                <c:pt idx="30">
                  <c:v>5046.8896474949324</c:v>
                </c:pt>
                <c:pt idx="31">
                  <c:v>5207.5375160100211</c:v>
                </c:pt>
                <c:pt idx="32">
                  <c:v>5314.3917234670225</c:v>
                </c:pt>
                <c:pt idx="33">
                  <c:v>5418.0182916698104</c:v>
                </c:pt>
                <c:pt idx="34">
                  <c:v>5500.9579274698008</c:v>
                </c:pt>
                <c:pt idx="35">
                  <c:v>5557.4740184619268</c:v>
                </c:pt>
                <c:pt idx="36">
                  <c:v>5700.0798854907971</c:v>
                </c:pt>
                <c:pt idx="37">
                  <c:v>5745.4262223577125</c:v>
                </c:pt>
                <c:pt idx="38">
                  <c:v>5774.9360825638087</c:v>
                </c:pt>
                <c:pt idx="39">
                  <c:v>5792.8963327478923</c:v>
                </c:pt>
                <c:pt idx="40">
                  <c:v>5865.0910196939194</c:v>
                </c:pt>
                <c:pt idx="41">
                  <c:v>5998.7753472324712</c:v>
                </c:pt>
                <c:pt idx="42">
                  <c:v>6128.3218235163395</c:v>
                </c:pt>
                <c:pt idx="43">
                  <c:v>6153.356000792287</c:v>
                </c:pt>
                <c:pt idx="44">
                  <c:v>6181.9522524882614</c:v>
                </c:pt>
                <c:pt idx="45">
                  <c:v>6187.6648812235717</c:v>
                </c:pt>
                <c:pt idx="46">
                  <c:v>6224.8187347455723</c:v>
                </c:pt>
                <c:pt idx="47">
                  <c:v>6236.7668746811351</c:v>
                </c:pt>
                <c:pt idx="48">
                  <c:v>6256.1887049188781</c:v>
                </c:pt>
                <c:pt idx="49">
                  <c:v>6280.4379619558495</c:v>
                </c:pt>
                <c:pt idx="50">
                  <c:v>6301.7589989879716</c:v>
                </c:pt>
                <c:pt idx="51">
                  <c:v>6313.9068092460629</c:v>
                </c:pt>
                <c:pt idx="52">
                  <c:v>6334.9337690996717</c:v>
                </c:pt>
                <c:pt idx="53">
                  <c:v>6361.1061578535373</c:v>
                </c:pt>
              </c:numCache>
            </c:numRef>
          </c:xVal>
          <c:yVal>
            <c:numRef>
              <c:f>'A20ST2-Prediction'!$I$2:$I$55</c:f>
              <c:numCache>
                <c:formatCode>0.000</c:formatCode>
                <c:ptCount val="54"/>
                <c:pt idx="0">
                  <c:v>4259.2700000000004</c:v>
                </c:pt>
                <c:pt idx="1">
                  <c:v>4287.2700000000004</c:v>
                </c:pt>
                <c:pt idx="2">
                  <c:v>4574.2700000000004</c:v>
                </c:pt>
                <c:pt idx="3">
                  <c:v>4717.1949400000003</c:v>
                </c:pt>
                <c:pt idx="4">
                  <c:v>5208.9087600000003</c:v>
                </c:pt>
                <c:pt idx="5">
                  <c:v>5258.8947900000003</c:v>
                </c:pt>
                <c:pt idx="6">
                  <c:v>5785.2265900000002</c:v>
                </c:pt>
                <c:pt idx="7">
                  <c:v>5805.3318200000003</c:v>
                </c:pt>
                <c:pt idx="8">
                  <c:v>5828.9850299999998</c:v>
                </c:pt>
                <c:pt idx="9">
                  <c:v>5885.7527399999999</c:v>
                </c:pt>
                <c:pt idx="10">
                  <c:v>5914.1365900000001</c:v>
                </c:pt>
                <c:pt idx="11">
                  <c:v>5945.27999</c:v>
                </c:pt>
                <c:pt idx="12">
                  <c:v>5979.5771400000003</c:v>
                </c:pt>
                <c:pt idx="13">
                  <c:v>6001.2592500000001</c:v>
                </c:pt>
                <c:pt idx="14">
                  <c:v>6304.4145799999997</c:v>
                </c:pt>
                <c:pt idx="15">
                  <c:v>6321.7602699999998</c:v>
                </c:pt>
                <c:pt idx="16">
                  <c:v>6343.0481600000003</c:v>
                </c:pt>
                <c:pt idx="17">
                  <c:v>6362.7591700000003</c:v>
                </c:pt>
                <c:pt idx="18">
                  <c:v>6455.9988000000003</c:v>
                </c:pt>
                <c:pt idx="19">
                  <c:v>6468.8357699999997</c:v>
                </c:pt>
                <c:pt idx="20">
                  <c:v>6656.9162500000002</c:v>
                </c:pt>
                <c:pt idx="21">
                  <c:v>6676.9676900000004</c:v>
                </c:pt>
                <c:pt idx="22">
                  <c:v>6691.8748100000003</c:v>
                </c:pt>
                <c:pt idx="23">
                  <c:v>6705.0881200000003</c:v>
                </c:pt>
                <c:pt idx="24">
                  <c:v>6720.1300300000003</c:v>
                </c:pt>
                <c:pt idx="25">
                  <c:v>6725.8998300000003</c:v>
                </c:pt>
                <c:pt idx="26">
                  <c:v>6737.0241400000004</c:v>
                </c:pt>
                <c:pt idx="27">
                  <c:v>6837.3774299999995</c:v>
                </c:pt>
                <c:pt idx="28">
                  <c:v>6858.96666</c:v>
                </c:pt>
                <c:pt idx="29">
                  <c:v>6881.5946700000004</c:v>
                </c:pt>
                <c:pt idx="30">
                  <c:v>6894.1141399999997</c:v>
                </c:pt>
                <c:pt idx="31">
                  <c:v>7008.7802099999999</c:v>
                </c:pt>
                <c:pt idx="32">
                  <c:v>7024.4847200000004</c:v>
                </c:pt>
                <c:pt idx="33">
                  <c:v>7047.4041999999999</c:v>
                </c:pt>
                <c:pt idx="34">
                  <c:v>7076.1761999999999</c:v>
                </c:pt>
                <c:pt idx="35">
                  <c:v>7100.7346200000002</c:v>
                </c:pt>
                <c:pt idx="36">
                  <c:v>7210.0886099999998</c:v>
                </c:pt>
                <c:pt idx="37">
                  <c:v>7231.6444700000002</c:v>
                </c:pt>
                <c:pt idx="38">
                  <c:v>7252.7579299999998</c:v>
                </c:pt>
                <c:pt idx="39">
                  <c:v>7271.9457400000001</c:v>
                </c:pt>
                <c:pt idx="40">
                  <c:v>7336.6377700000003</c:v>
                </c:pt>
                <c:pt idx="41">
                  <c:v>7459.9037099999996</c:v>
                </c:pt>
                <c:pt idx="42">
                  <c:v>7587.2707899999996</c:v>
                </c:pt>
                <c:pt idx="43">
                  <c:v>7612.2706200000002</c:v>
                </c:pt>
                <c:pt idx="44">
                  <c:v>7641.7706200000002</c:v>
                </c:pt>
                <c:pt idx="45">
                  <c:v>7659.2706200000002</c:v>
                </c:pt>
                <c:pt idx="46">
                  <c:v>7705.7706200000002</c:v>
                </c:pt>
                <c:pt idx="47">
                  <c:v>7721.2706200000002</c:v>
                </c:pt>
                <c:pt idx="48">
                  <c:v>7736.7706200000002</c:v>
                </c:pt>
                <c:pt idx="49">
                  <c:v>7750.7706200000002</c:v>
                </c:pt>
                <c:pt idx="50">
                  <c:v>7776.7706200000002</c:v>
                </c:pt>
                <c:pt idx="51">
                  <c:v>7794.2706200000002</c:v>
                </c:pt>
                <c:pt idx="52">
                  <c:v>7820.7706200000002</c:v>
                </c:pt>
                <c:pt idx="53">
                  <c:v>7854.2706200000002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5E-4E4F-A383-0B0BF81D492C}"/>
            </c:ext>
          </c:extLst>
        </c:ser>
        <c:ser>
          <c:idx val="6"/>
          <c:order val="6"/>
          <c:tx>
            <c:v>u-geotech</c:v>
          </c:tx>
          <c:marker>
            <c:symbol val="none"/>
          </c:marker>
          <c:xVal>
            <c:numRef>
              <c:f>'A20ST2-Prediction'!$AH$5:$AH$58</c:f>
              <c:numCache>
                <c:formatCode>0.00E+00</c:formatCode>
                <c:ptCount val="54"/>
                <c:pt idx="0">
                  <c:v>1783.9026362134891</c:v>
                </c:pt>
                <c:pt idx="1">
                  <c:v>1621.753133530121</c:v>
                </c:pt>
                <c:pt idx="2">
                  <c:v>1733.6320799635396</c:v>
                </c:pt>
                <c:pt idx="3">
                  <c:v>1801.1321400120864</c:v>
                </c:pt>
                <c:pt idx="4">
                  <c:v>2208.6066873548734</c:v>
                </c:pt>
                <c:pt idx="5">
                  <c:v>2043.8668223723698</c:v>
                </c:pt>
                <c:pt idx="6">
                  <c:v>2346.5225287751791</c:v>
                </c:pt>
                <c:pt idx="7">
                  <c:v>2309.432433769442</c:v>
                </c:pt>
                <c:pt idx="8">
                  <c:v>2358.2205050826319</c:v>
                </c:pt>
                <c:pt idx="9">
                  <c:v>2369.090987312612</c:v>
                </c:pt>
                <c:pt idx="10">
                  <c:v>2308.797890349706</c:v>
                </c:pt>
                <c:pt idx="11">
                  <c:v>2481.8980797471563</c:v>
                </c:pt>
                <c:pt idx="12">
                  <c:v>2624.9693651980283</c:v>
                </c:pt>
                <c:pt idx="13">
                  <c:v>2584.9129629804747</c:v>
                </c:pt>
                <c:pt idx="14">
                  <c:v>2845.7469512179346</c:v>
                </c:pt>
                <c:pt idx="15">
                  <c:v>2983.3129203257031</c:v>
                </c:pt>
                <c:pt idx="16">
                  <c:v>3149.5416974482337</c:v>
                </c:pt>
                <c:pt idx="17">
                  <c:v>3243.1960076202768</c:v>
                </c:pt>
                <c:pt idx="18">
                  <c:v>3436.7673782777597</c:v>
                </c:pt>
                <c:pt idx="19">
                  <c:v>3561.7610920223105</c:v>
                </c:pt>
                <c:pt idx="20">
                  <c:v>3894.4563783347248</c:v>
                </c:pt>
                <c:pt idx="21">
                  <c:v>4048.9307296847696</c:v>
                </c:pt>
                <c:pt idx="22">
                  <c:v>4067.8886141903718</c:v>
                </c:pt>
                <c:pt idx="23">
                  <c:v>4128.1953262819861</c:v>
                </c:pt>
                <c:pt idx="24">
                  <c:v>4242.2484941692428</c:v>
                </c:pt>
                <c:pt idx="25">
                  <c:v>4315.7259562933596</c:v>
                </c:pt>
                <c:pt idx="26">
                  <c:v>4384.9883700714809</c:v>
                </c:pt>
                <c:pt idx="27">
                  <c:v>4544.4247685956443</c:v>
                </c:pt>
                <c:pt idx="28">
                  <c:v>4652.1389075847419</c:v>
                </c:pt>
                <c:pt idx="29">
                  <c:v>4749.6281015415616</c:v>
                </c:pt>
                <c:pt idx="30">
                  <c:v>4838.83552403874</c:v>
                </c:pt>
                <c:pt idx="31">
                  <c:v>5011.6269667687429</c:v>
                </c:pt>
                <c:pt idx="32">
                  <c:v>5193.3520513890617</c:v>
                </c:pt>
                <c:pt idx="33">
                  <c:v>5356.713615672159</c:v>
                </c:pt>
                <c:pt idx="34">
                  <c:v>5475.080947472261</c:v>
                </c:pt>
                <c:pt idx="35">
                  <c:v>5549.9748967334699</c:v>
                </c:pt>
                <c:pt idx="36">
                  <c:v>5696.6325537624307</c:v>
                </c:pt>
                <c:pt idx="37">
                  <c:v>5754.8310954865537</c:v>
                </c:pt>
                <c:pt idx="38">
                  <c:v>5786.5974943463079</c:v>
                </c:pt>
                <c:pt idx="39">
                  <c:v>5800.643154773622</c:v>
                </c:pt>
                <c:pt idx="40">
                  <c:v>5866.7548276922244</c:v>
                </c:pt>
                <c:pt idx="41">
                  <c:v>5985.5003975730906</c:v>
                </c:pt>
                <c:pt idx="42">
                  <c:v>6092.8787814868438</c:v>
                </c:pt>
                <c:pt idx="43">
                  <c:v>6113.1652444517931</c:v>
                </c:pt>
                <c:pt idx="44">
                  <c:v>6135.3669694442451</c:v>
                </c:pt>
                <c:pt idx="45">
                  <c:v>6128.1301726656357</c:v>
                </c:pt>
                <c:pt idx="46">
                  <c:v>6148.1309909478568</c:v>
                </c:pt>
                <c:pt idx="47">
                  <c:v>6153.8133643738147</c:v>
                </c:pt>
                <c:pt idx="48">
                  <c:v>6173.3277387470116</c:v>
                </c:pt>
                <c:pt idx="49">
                  <c:v>6203.3676370631983</c:v>
                </c:pt>
                <c:pt idx="50">
                  <c:v>6215.3615239935243</c:v>
                </c:pt>
                <c:pt idx="51">
                  <c:v>6219.2104187133127</c:v>
                </c:pt>
                <c:pt idx="52">
                  <c:v>6229.7752596738719</c:v>
                </c:pt>
                <c:pt idx="53">
                  <c:v>6242.2948537886041</c:v>
                </c:pt>
              </c:numCache>
            </c:numRef>
          </c:xVal>
          <c:yVal>
            <c:numRef>
              <c:f>'A20ST2-Prediction'!$I$2:$I$55</c:f>
              <c:numCache>
                <c:formatCode>0.000</c:formatCode>
                <c:ptCount val="54"/>
                <c:pt idx="0">
                  <c:v>4259.2700000000004</c:v>
                </c:pt>
                <c:pt idx="1">
                  <c:v>4287.2700000000004</c:v>
                </c:pt>
                <c:pt idx="2">
                  <c:v>4574.2700000000004</c:v>
                </c:pt>
                <c:pt idx="3">
                  <c:v>4717.1949400000003</c:v>
                </c:pt>
                <c:pt idx="4">
                  <c:v>5208.9087600000003</c:v>
                </c:pt>
                <c:pt idx="5">
                  <c:v>5258.8947900000003</c:v>
                </c:pt>
                <c:pt idx="6">
                  <c:v>5785.2265900000002</c:v>
                </c:pt>
                <c:pt idx="7">
                  <c:v>5805.3318200000003</c:v>
                </c:pt>
                <c:pt idx="8">
                  <c:v>5828.9850299999998</c:v>
                </c:pt>
                <c:pt idx="9">
                  <c:v>5885.7527399999999</c:v>
                </c:pt>
                <c:pt idx="10">
                  <c:v>5914.1365900000001</c:v>
                </c:pt>
                <c:pt idx="11">
                  <c:v>5945.27999</c:v>
                </c:pt>
                <c:pt idx="12">
                  <c:v>5979.5771400000003</c:v>
                </c:pt>
                <c:pt idx="13">
                  <c:v>6001.2592500000001</c:v>
                </c:pt>
                <c:pt idx="14">
                  <c:v>6304.4145799999997</c:v>
                </c:pt>
                <c:pt idx="15">
                  <c:v>6321.7602699999998</c:v>
                </c:pt>
                <c:pt idx="16">
                  <c:v>6343.0481600000003</c:v>
                </c:pt>
                <c:pt idx="17">
                  <c:v>6362.7591700000003</c:v>
                </c:pt>
                <c:pt idx="18">
                  <c:v>6455.9988000000003</c:v>
                </c:pt>
                <c:pt idx="19">
                  <c:v>6468.8357699999997</c:v>
                </c:pt>
                <c:pt idx="20">
                  <c:v>6656.9162500000002</c:v>
                </c:pt>
                <c:pt idx="21">
                  <c:v>6676.9676900000004</c:v>
                </c:pt>
                <c:pt idx="22">
                  <c:v>6691.8748100000003</c:v>
                </c:pt>
                <c:pt idx="23">
                  <c:v>6705.0881200000003</c:v>
                </c:pt>
                <c:pt idx="24">
                  <c:v>6720.1300300000003</c:v>
                </c:pt>
                <c:pt idx="25">
                  <c:v>6725.8998300000003</c:v>
                </c:pt>
                <c:pt idx="26">
                  <c:v>6737.0241400000004</c:v>
                </c:pt>
                <c:pt idx="27">
                  <c:v>6837.3774299999995</c:v>
                </c:pt>
                <c:pt idx="28">
                  <c:v>6858.96666</c:v>
                </c:pt>
                <c:pt idx="29">
                  <c:v>6881.5946700000004</c:v>
                </c:pt>
                <c:pt idx="30">
                  <c:v>6894.1141399999997</c:v>
                </c:pt>
                <c:pt idx="31">
                  <c:v>7008.7802099999999</c:v>
                </c:pt>
                <c:pt idx="32">
                  <c:v>7024.4847200000004</c:v>
                </c:pt>
                <c:pt idx="33">
                  <c:v>7047.4041999999999</c:v>
                </c:pt>
                <c:pt idx="34">
                  <c:v>7076.1761999999999</c:v>
                </c:pt>
                <c:pt idx="35">
                  <c:v>7100.7346200000002</c:v>
                </c:pt>
                <c:pt idx="36">
                  <c:v>7210.0886099999998</c:v>
                </c:pt>
                <c:pt idx="37">
                  <c:v>7231.6444700000002</c:v>
                </c:pt>
                <c:pt idx="38">
                  <c:v>7252.7579299999998</c:v>
                </c:pt>
                <c:pt idx="39">
                  <c:v>7271.9457400000001</c:v>
                </c:pt>
                <c:pt idx="40">
                  <c:v>7336.6377700000003</c:v>
                </c:pt>
                <c:pt idx="41">
                  <c:v>7459.9037099999996</c:v>
                </c:pt>
                <c:pt idx="42">
                  <c:v>7587.2707899999996</c:v>
                </c:pt>
                <c:pt idx="43">
                  <c:v>7612.2706200000002</c:v>
                </c:pt>
                <c:pt idx="44">
                  <c:v>7641.7706200000002</c:v>
                </c:pt>
                <c:pt idx="45">
                  <c:v>7659.2706200000002</c:v>
                </c:pt>
                <c:pt idx="46">
                  <c:v>7705.7706200000002</c:v>
                </c:pt>
                <c:pt idx="47">
                  <c:v>7721.2706200000002</c:v>
                </c:pt>
                <c:pt idx="48">
                  <c:v>7736.7706200000002</c:v>
                </c:pt>
                <c:pt idx="49">
                  <c:v>7750.7706200000002</c:v>
                </c:pt>
                <c:pt idx="50">
                  <c:v>7776.7706200000002</c:v>
                </c:pt>
                <c:pt idx="51">
                  <c:v>7794.2706200000002</c:v>
                </c:pt>
                <c:pt idx="52">
                  <c:v>7820.7706200000002</c:v>
                </c:pt>
                <c:pt idx="53">
                  <c:v>7854.2706200000002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5E-4E4F-A383-0B0BF81D492C}"/>
            </c:ext>
          </c:extLst>
        </c:ser>
        <c:ser>
          <c:idx val="7"/>
          <c:order val="7"/>
          <c:tx>
            <c:v>u-butterworth</c:v>
          </c:tx>
          <c:marker>
            <c:symbol val="none"/>
          </c:marker>
          <c:xVal>
            <c:numRef>
              <c:f>'A20ST2-Prediction'!$AK$5:$AK$58</c:f>
              <c:numCache>
                <c:formatCode>General</c:formatCode>
                <c:ptCount val="54"/>
                <c:pt idx="0">
                  <c:v>1781.8658329535751</c:v>
                </c:pt>
                <c:pt idx="1">
                  <c:v>1605.1647889319052</c:v>
                </c:pt>
                <c:pt idx="2">
                  <c:v>1703.333607006256</c:v>
                </c:pt>
                <c:pt idx="3">
                  <c:v>1764.0742271845056</c:v>
                </c:pt>
                <c:pt idx="4">
                  <c:v>2165.2950670330829</c:v>
                </c:pt>
                <c:pt idx="5">
                  <c:v>1975.5402567075889</c:v>
                </c:pt>
                <c:pt idx="6">
                  <c:v>2249.9208653525066</c:v>
                </c:pt>
                <c:pt idx="7">
                  <c:v>2204.5354438760392</c:v>
                </c:pt>
                <c:pt idx="8">
                  <c:v>2257.1942023258352</c:v>
                </c:pt>
                <c:pt idx="9">
                  <c:v>2261.4451211591468</c:v>
                </c:pt>
                <c:pt idx="10">
                  <c:v>2187.6298249204215</c:v>
                </c:pt>
                <c:pt idx="11">
                  <c:v>2382.1960764103965</c:v>
                </c:pt>
                <c:pt idx="12">
                  <c:v>2540.6029148556477</c:v>
                </c:pt>
                <c:pt idx="13">
                  <c:v>2492.1386473062435</c:v>
                </c:pt>
                <c:pt idx="14">
                  <c:v>2748.8218874671506</c:v>
                </c:pt>
                <c:pt idx="15">
                  <c:v>2903.1021922957052</c:v>
                </c:pt>
                <c:pt idx="16">
                  <c:v>3087.9240018688856</c:v>
                </c:pt>
                <c:pt idx="17">
                  <c:v>3190.51941463411</c:v>
                </c:pt>
                <c:pt idx="18">
                  <c:v>3395.9329399211115</c:v>
                </c:pt>
                <c:pt idx="19">
                  <c:v>3532.3847850043226</c:v>
                </c:pt>
                <c:pt idx="20">
                  <c:v>3878.8956677818815</c:v>
                </c:pt>
                <c:pt idx="21">
                  <c:v>4043.9380801880534</c:v>
                </c:pt>
                <c:pt idx="22">
                  <c:v>4063.2012489679732</c:v>
                </c:pt>
                <c:pt idx="23">
                  <c:v>4126.8380266707263</c:v>
                </c:pt>
                <c:pt idx="24">
                  <c:v>4247.2600678479102</c:v>
                </c:pt>
                <c:pt idx="25">
                  <c:v>4324.5890881703272</c:v>
                </c:pt>
                <c:pt idx="26">
                  <c:v>4396.8371541291763</c:v>
                </c:pt>
                <c:pt idx="27">
                  <c:v>4559.0554781594419</c:v>
                </c:pt>
                <c:pt idx="28">
                  <c:v>4670.1737676335688</c:v>
                </c:pt>
                <c:pt idx="29">
                  <c:v>4770.0840607893761</c:v>
                </c:pt>
                <c:pt idx="30">
                  <c:v>4861.25640589058</c:v>
                </c:pt>
                <c:pt idx="31">
                  <c:v>5035.2795780570841</c:v>
                </c:pt>
                <c:pt idx="32">
                  <c:v>5218.4968782817377</c:v>
                </c:pt>
                <c:pt idx="33">
                  <c:v>5381.1721659759451</c:v>
                </c:pt>
                <c:pt idx="34">
                  <c:v>5498.116411874078</c:v>
                </c:pt>
                <c:pt idx="35">
                  <c:v>5571.9079004296818</c:v>
                </c:pt>
                <c:pt idx="36">
                  <c:v>5717.5053293128403</c:v>
                </c:pt>
                <c:pt idx="37">
                  <c:v>5774.6170384470224</c:v>
                </c:pt>
                <c:pt idx="38">
                  <c:v>5806.0190253938536</c:v>
                </c:pt>
                <c:pt idx="39">
                  <c:v>5820.1807062136631</c:v>
                </c:pt>
                <c:pt idx="40">
                  <c:v>5886.2140816237516</c:v>
                </c:pt>
                <c:pt idx="41">
                  <c:v>6005.0893526076406</c:v>
                </c:pt>
                <c:pt idx="42">
                  <c:v>6113.0419407411191</c:v>
                </c:pt>
                <c:pt idx="43">
                  <c:v>6133.4589878373763</c:v>
                </c:pt>
                <c:pt idx="44">
                  <c:v>6155.8617864185844</c:v>
                </c:pt>
                <c:pt idx="45">
                  <c:v>6149.3063734857024</c:v>
                </c:pt>
                <c:pt idx="46">
                  <c:v>6169.9679946131455</c:v>
                </c:pt>
                <c:pt idx="47">
                  <c:v>6175.8839194526918</c:v>
                </c:pt>
                <c:pt idx="48">
                  <c:v>6195.2999445260011</c:v>
                </c:pt>
                <c:pt idx="49">
                  <c:v>6224.9424343359624</c:v>
                </c:pt>
                <c:pt idx="50">
                  <c:v>6237.2712016053565</c:v>
                </c:pt>
                <c:pt idx="51">
                  <c:v>6241.4345665680867</c:v>
                </c:pt>
                <c:pt idx="52">
                  <c:v>6252.3446415034614</c:v>
                </c:pt>
                <c:pt idx="53">
                  <c:v>6265.2764068184224</c:v>
                </c:pt>
              </c:numCache>
            </c:numRef>
          </c:xVal>
          <c:yVal>
            <c:numRef>
              <c:f>'A20ST2-Prediction'!$I$2:$I$55</c:f>
              <c:numCache>
                <c:formatCode>0.000</c:formatCode>
                <c:ptCount val="54"/>
                <c:pt idx="0">
                  <c:v>4259.2700000000004</c:v>
                </c:pt>
                <c:pt idx="1">
                  <c:v>4287.2700000000004</c:v>
                </c:pt>
                <c:pt idx="2">
                  <c:v>4574.2700000000004</c:v>
                </c:pt>
                <c:pt idx="3">
                  <c:v>4717.1949400000003</c:v>
                </c:pt>
                <c:pt idx="4">
                  <c:v>5208.9087600000003</c:v>
                </c:pt>
                <c:pt idx="5">
                  <c:v>5258.8947900000003</c:v>
                </c:pt>
                <c:pt idx="6">
                  <c:v>5785.2265900000002</c:v>
                </c:pt>
                <c:pt idx="7">
                  <c:v>5805.3318200000003</c:v>
                </c:pt>
                <c:pt idx="8">
                  <c:v>5828.9850299999998</c:v>
                </c:pt>
                <c:pt idx="9">
                  <c:v>5885.7527399999999</c:v>
                </c:pt>
                <c:pt idx="10">
                  <c:v>5914.1365900000001</c:v>
                </c:pt>
                <c:pt idx="11">
                  <c:v>5945.27999</c:v>
                </c:pt>
                <c:pt idx="12">
                  <c:v>5979.5771400000003</c:v>
                </c:pt>
                <c:pt idx="13">
                  <c:v>6001.2592500000001</c:v>
                </c:pt>
                <c:pt idx="14">
                  <c:v>6304.4145799999997</c:v>
                </c:pt>
                <c:pt idx="15">
                  <c:v>6321.7602699999998</c:v>
                </c:pt>
                <c:pt idx="16">
                  <c:v>6343.0481600000003</c:v>
                </c:pt>
                <c:pt idx="17">
                  <c:v>6362.7591700000003</c:v>
                </c:pt>
                <c:pt idx="18">
                  <c:v>6455.9988000000003</c:v>
                </c:pt>
                <c:pt idx="19">
                  <c:v>6468.8357699999997</c:v>
                </c:pt>
                <c:pt idx="20">
                  <c:v>6656.9162500000002</c:v>
                </c:pt>
                <c:pt idx="21">
                  <c:v>6676.9676900000004</c:v>
                </c:pt>
                <c:pt idx="22">
                  <c:v>6691.8748100000003</c:v>
                </c:pt>
                <c:pt idx="23">
                  <c:v>6705.0881200000003</c:v>
                </c:pt>
                <c:pt idx="24">
                  <c:v>6720.1300300000003</c:v>
                </c:pt>
                <c:pt idx="25">
                  <c:v>6725.8998300000003</c:v>
                </c:pt>
                <c:pt idx="26">
                  <c:v>6737.0241400000004</c:v>
                </c:pt>
                <c:pt idx="27">
                  <c:v>6837.3774299999995</c:v>
                </c:pt>
                <c:pt idx="28">
                  <c:v>6858.96666</c:v>
                </c:pt>
                <c:pt idx="29">
                  <c:v>6881.5946700000004</c:v>
                </c:pt>
                <c:pt idx="30">
                  <c:v>6894.1141399999997</c:v>
                </c:pt>
                <c:pt idx="31">
                  <c:v>7008.7802099999999</c:v>
                </c:pt>
                <c:pt idx="32">
                  <c:v>7024.4847200000004</c:v>
                </c:pt>
                <c:pt idx="33">
                  <c:v>7047.4041999999999</c:v>
                </c:pt>
                <c:pt idx="34">
                  <c:v>7076.1761999999999</c:v>
                </c:pt>
                <c:pt idx="35">
                  <c:v>7100.7346200000002</c:v>
                </c:pt>
                <c:pt idx="36">
                  <c:v>7210.0886099999998</c:v>
                </c:pt>
                <c:pt idx="37">
                  <c:v>7231.6444700000002</c:v>
                </c:pt>
                <c:pt idx="38">
                  <c:v>7252.7579299999998</c:v>
                </c:pt>
                <c:pt idx="39">
                  <c:v>7271.9457400000001</c:v>
                </c:pt>
                <c:pt idx="40">
                  <c:v>7336.6377700000003</c:v>
                </c:pt>
                <c:pt idx="41">
                  <c:v>7459.9037099999996</c:v>
                </c:pt>
                <c:pt idx="42">
                  <c:v>7587.2707899999996</c:v>
                </c:pt>
                <c:pt idx="43">
                  <c:v>7612.2706200000002</c:v>
                </c:pt>
                <c:pt idx="44">
                  <c:v>7641.7706200000002</c:v>
                </c:pt>
                <c:pt idx="45">
                  <c:v>7659.2706200000002</c:v>
                </c:pt>
                <c:pt idx="46">
                  <c:v>7705.7706200000002</c:v>
                </c:pt>
                <c:pt idx="47">
                  <c:v>7721.2706200000002</c:v>
                </c:pt>
                <c:pt idx="48">
                  <c:v>7736.7706200000002</c:v>
                </c:pt>
                <c:pt idx="49">
                  <c:v>7750.7706200000002</c:v>
                </c:pt>
                <c:pt idx="50">
                  <c:v>7776.7706200000002</c:v>
                </c:pt>
                <c:pt idx="51">
                  <c:v>7794.2706200000002</c:v>
                </c:pt>
                <c:pt idx="52">
                  <c:v>7820.7706200000002</c:v>
                </c:pt>
                <c:pt idx="53">
                  <c:v>7854.2706200000002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5E-4E4F-A383-0B0BF81D49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7018448"/>
        <c:axId val="277019008"/>
      </c:scatterChart>
      <c:valAx>
        <c:axId val="277018448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Pressure/Stress (PSI)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77019008"/>
        <c:crosses val="autoZero"/>
        <c:crossBetween val="midCat"/>
        <c:dispUnits>
          <c:builtInUnit val="thousands"/>
          <c:dispUnitsLbl/>
        </c:dispUnits>
      </c:valAx>
      <c:valAx>
        <c:axId val="277019008"/>
        <c:scaling>
          <c:orientation val="maxMin"/>
          <c:max val="8000"/>
          <c:min val="4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Depth (ft)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77018448"/>
        <c:crosses val="autoZero"/>
        <c:crossBetween val="midCat"/>
      </c:valAx>
    </c:plotArea>
    <c:legend>
      <c:legendPos val="r"/>
      <c:overlay val="0"/>
      <c:spPr>
        <a:solidFill>
          <a:schemeClr val="bg1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Predicted</a:t>
            </a:r>
            <a:r>
              <a:rPr lang="en-US" baseline="0"/>
              <a:t> Overpressure</a:t>
            </a:r>
            <a:endParaRPr lang="en-US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u_e-Bowers</c:v>
          </c:tx>
          <c:spPr>
            <a:ln>
              <a:noFill/>
            </a:ln>
          </c:spPr>
          <c:xVal>
            <c:numRef>
              <c:f>'A20ST2-Prediction'!$AC$5:$AC$58</c:f>
              <c:numCache>
                <c:formatCode>0.00</c:formatCode>
                <c:ptCount val="54"/>
                <c:pt idx="0">
                  <c:v>469.67910009646334</c:v>
                </c:pt>
                <c:pt idx="1">
                  <c:v>426.75653298226689</c:v>
                </c:pt>
                <c:pt idx="2">
                  <c:v>513.17627880671444</c:v>
                </c:pt>
                <c:pt idx="3">
                  <c:v>563.34350481397405</c:v>
                </c:pt>
                <c:pt idx="4">
                  <c:v>786.05777019601783</c:v>
                </c:pt>
                <c:pt idx="5">
                  <c:v>757.36780718866839</c:v>
                </c:pt>
                <c:pt idx="6">
                  <c:v>975.85850231487166</c:v>
                </c:pt>
                <c:pt idx="7">
                  <c:v>973.40287796323355</c:v>
                </c:pt>
                <c:pt idx="8">
                  <c:v>990.84956439100688</c:v>
                </c:pt>
                <c:pt idx="9">
                  <c:v>1010.059439645579</c:v>
                </c:pt>
                <c:pt idx="10">
                  <c:v>1005.311404823105</c:v>
                </c:pt>
                <c:pt idx="11">
                  <c:v>1053.5397084123265</c:v>
                </c:pt>
                <c:pt idx="12">
                  <c:v>1096.973510958348</c:v>
                </c:pt>
                <c:pt idx="13">
                  <c:v>1093.3134289305558</c:v>
                </c:pt>
                <c:pt idx="14">
                  <c:v>1235.9161870721618</c:v>
                </c:pt>
                <c:pt idx="15">
                  <c:v>1273.0433684459131</c:v>
                </c:pt>
                <c:pt idx="16">
                  <c:v>1319.2162150118688</c:v>
                </c:pt>
                <c:pt idx="17">
                  <c:v>1347.301943107746</c:v>
                </c:pt>
                <c:pt idx="18">
                  <c:v>1418.5833158622536</c:v>
                </c:pt>
                <c:pt idx="19">
                  <c:v>1455.3571101831058</c:v>
                </c:pt>
                <c:pt idx="20">
                  <c:v>1591.3173001943169</c:v>
                </c:pt>
                <c:pt idx="21">
                  <c:v>1641.7809192049663</c:v>
                </c:pt>
                <c:pt idx="22">
                  <c:v>1650.8953207751806</c:v>
                </c:pt>
                <c:pt idx="23">
                  <c:v>1672.2884897282033</c:v>
                </c:pt>
                <c:pt idx="24">
                  <c:v>1711.3745309414758</c:v>
                </c:pt>
                <c:pt idx="25">
                  <c:v>1736.5589416845023</c:v>
                </c:pt>
                <c:pt idx="26">
                  <c:v>1762.0291733852637</c:v>
                </c:pt>
                <c:pt idx="27">
                  <c:v>1835.3859430191296</c:v>
                </c:pt>
                <c:pt idx="28">
                  <c:v>1877.8738410262699</c:v>
                </c:pt>
                <c:pt idx="29">
                  <c:v>1918.0425180332236</c:v>
                </c:pt>
                <c:pt idx="30">
                  <c:v>1954.5933014184579</c:v>
                </c:pt>
                <c:pt idx="31">
                  <c:v>2036.2461338369208</c:v>
                </c:pt>
                <c:pt idx="32">
                  <c:v>2116.7747814996083</c:v>
                </c:pt>
                <c:pt idx="33">
                  <c:v>2196.2739815860209</c:v>
                </c:pt>
                <c:pt idx="34">
                  <c:v>2257.4231144593264</c:v>
                </c:pt>
                <c:pt idx="35">
                  <c:v>2298.5655211923322</c:v>
                </c:pt>
                <c:pt idx="36">
                  <c:v>2377.3259212133253</c:v>
                </c:pt>
                <c:pt idx="37">
                  <c:v>2410.8123519026881</c:v>
                </c:pt>
                <c:pt idx="38">
                  <c:v>2428.353157440908</c:v>
                </c:pt>
                <c:pt idx="39">
                  <c:v>2434.881404177147</c:v>
                </c:pt>
                <c:pt idx="40">
                  <c:v>2470.0383712518264</c:v>
                </c:pt>
                <c:pt idx="41">
                  <c:v>2533.1472603281973</c:v>
                </c:pt>
                <c:pt idx="42">
                  <c:v>2588.6831081904807</c:v>
                </c:pt>
                <c:pt idx="43">
                  <c:v>2599.1066398277676</c:v>
                </c:pt>
                <c:pt idx="44">
                  <c:v>2610.3633280994736</c:v>
                </c:pt>
                <c:pt idx="45">
                  <c:v>2604.9848139592482</c:v>
                </c:pt>
                <c:pt idx="46">
                  <c:v>2614.28721547945</c:v>
                </c:pt>
                <c:pt idx="47">
                  <c:v>2616.9665285410315</c:v>
                </c:pt>
                <c:pt idx="48">
                  <c:v>2627.5004702283918</c:v>
                </c:pt>
                <c:pt idx="49">
                  <c:v>2644.1668232784168</c:v>
                </c:pt>
                <c:pt idx="50">
                  <c:v>2649.8559124787889</c:v>
                </c:pt>
                <c:pt idx="51">
                  <c:v>2651.3601088212263</c:v>
                </c:pt>
                <c:pt idx="52">
                  <c:v>2656.4475006590515</c:v>
                </c:pt>
                <c:pt idx="53">
                  <c:v>2662.3576578102557</c:v>
                </c:pt>
              </c:numCache>
            </c:numRef>
          </c:xVal>
          <c:yVal>
            <c:numRef>
              <c:f>'A20ST2-Prediction'!$I$2:$I$55</c:f>
              <c:numCache>
                <c:formatCode>0.000</c:formatCode>
                <c:ptCount val="54"/>
                <c:pt idx="0">
                  <c:v>4259.2700000000004</c:v>
                </c:pt>
                <c:pt idx="1">
                  <c:v>4287.2700000000004</c:v>
                </c:pt>
                <c:pt idx="2">
                  <c:v>4574.2700000000004</c:v>
                </c:pt>
                <c:pt idx="3">
                  <c:v>4717.1949400000003</c:v>
                </c:pt>
                <c:pt idx="4">
                  <c:v>5208.9087600000003</c:v>
                </c:pt>
                <c:pt idx="5">
                  <c:v>5258.8947900000003</c:v>
                </c:pt>
                <c:pt idx="6">
                  <c:v>5785.2265900000002</c:v>
                </c:pt>
                <c:pt idx="7">
                  <c:v>5805.3318200000003</c:v>
                </c:pt>
                <c:pt idx="8">
                  <c:v>5828.9850299999998</c:v>
                </c:pt>
                <c:pt idx="9">
                  <c:v>5885.7527399999999</c:v>
                </c:pt>
                <c:pt idx="10">
                  <c:v>5914.1365900000001</c:v>
                </c:pt>
                <c:pt idx="11">
                  <c:v>5945.27999</c:v>
                </c:pt>
                <c:pt idx="12">
                  <c:v>5979.5771400000003</c:v>
                </c:pt>
                <c:pt idx="13">
                  <c:v>6001.2592500000001</c:v>
                </c:pt>
                <c:pt idx="14">
                  <c:v>6304.4145799999997</c:v>
                </c:pt>
                <c:pt idx="15">
                  <c:v>6321.7602699999998</c:v>
                </c:pt>
                <c:pt idx="16">
                  <c:v>6343.0481600000003</c:v>
                </c:pt>
                <c:pt idx="17">
                  <c:v>6362.7591700000003</c:v>
                </c:pt>
                <c:pt idx="18">
                  <c:v>6455.9988000000003</c:v>
                </c:pt>
                <c:pt idx="19">
                  <c:v>6468.8357699999997</c:v>
                </c:pt>
                <c:pt idx="20">
                  <c:v>6656.9162500000002</c:v>
                </c:pt>
                <c:pt idx="21">
                  <c:v>6676.9676900000004</c:v>
                </c:pt>
                <c:pt idx="22">
                  <c:v>6691.8748100000003</c:v>
                </c:pt>
                <c:pt idx="23">
                  <c:v>6705.0881200000003</c:v>
                </c:pt>
                <c:pt idx="24">
                  <c:v>6720.1300300000003</c:v>
                </c:pt>
                <c:pt idx="25">
                  <c:v>6725.8998300000003</c:v>
                </c:pt>
                <c:pt idx="26">
                  <c:v>6737.0241400000004</c:v>
                </c:pt>
                <c:pt idx="27">
                  <c:v>6837.3774299999995</c:v>
                </c:pt>
                <c:pt idx="28">
                  <c:v>6858.96666</c:v>
                </c:pt>
                <c:pt idx="29">
                  <c:v>6881.5946700000004</c:v>
                </c:pt>
                <c:pt idx="30">
                  <c:v>6894.1141399999997</c:v>
                </c:pt>
                <c:pt idx="31">
                  <c:v>7008.7802099999999</c:v>
                </c:pt>
                <c:pt idx="32">
                  <c:v>7024.4847200000004</c:v>
                </c:pt>
                <c:pt idx="33">
                  <c:v>7047.4041999999999</c:v>
                </c:pt>
                <c:pt idx="34">
                  <c:v>7076.1761999999999</c:v>
                </c:pt>
                <c:pt idx="35">
                  <c:v>7100.7346200000002</c:v>
                </c:pt>
                <c:pt idx="36">
                  <c:v>7210.0886099999998</c:v>
                </c:pt>
                <c:pt idx="37">
                  <c:v>7231.6444700000002</c:v>
                </c:pt>
                <c:pt idx="38">
                  <c:v>7252.7579299999998</c:v>
                </c:pt>
                <c:pt idx="39">
                  <c:v>7271.9457400000001</c:v>
                </c:pt>
                <c:pt idx="40">
                  <c:v>7336.6377700000003</c:v>
                </c:pt>
                <c:pt idx="41">
                  <c:v>7459.9037099999996</c:v>
                </c:pt>
                <c:pt idx="42">
                  <c:v>7587.2707899999996</c:v>
                </c:pt>
                <c:pt idx="43">
                  <c:v>7612.2706200000002</c:v>
                </c:pt>
                <c:pt idx="44">
                  <c:v>7641.7706200000002</c:v>
                </c:pt>
                <c:pt idx="45">
                  <c:v>7659.2706200000002</c:v>
                </c:pt>
                <c:pt idx="46">
                  <c:v>7705.7706200000002</c:v>
                </c:pt>
                <c:pt idx="47">
                  <c:v>7721.2706200000002</c:v>
                </c:pt>
                <c:pt idx="48">
                  <c:v>7736.7706200000002</c:v>
                </c:pt>
                <c:pt idx="49">
                  <c:v>7750.7706200000002</c:v>
                </c:pt>
                <c:pt idx="50">
                  <c:v>7776.7706200000002</c:v>
                </c:pt>
                <c:pt idx="51">
                  <c:v>7794.2706200000002</c:v>
                </c:pt>
                <c:pt idx="52">
                  <c:v>7820.7706200000002</c:v>
                </c:pt>
                <c:pt idx="53">
                  <c:v>7854.2706200000002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0E1-46B1-B1FC-87AD379043A4}"/>
            </c:ext>
          </c:extLst>
        </c:ser>
        <c:ser>
          <c:idx val="1"/>
          <c:order val="1"/>
          <c:tx>
            <c:v>ue-hubbert</c:v>
          </c:tx>
          <c:spPr>
            <a:ln w="28575">
              <a:noFill/>
            </a:ln>
          </c:spPr>
          <c:xVal>
            <c:numRef>
              <c:f>'A20ST2-Prediction'!$Z$5:$Z$58</c:f>
              <c:numCache>
                <c:formatCode>0.00</c:formatCode>
                <c:ptCount val="54"/>
                <c:pt idx="0">
                  <c:v>-34.904912193906284</c:v>
                </c:pt>
                <c:pt idx="1">
                  <c:v>-134.43600371099228</c:v>
                </c:pt>
                <c:pt idx="2">
                  <c:v>-92.204617931429311</c:v>
                </c:pt>
                <c:pt idx="3">
                  <c:v>-61.648546789648208</c:v>
                </c:pt>
                <c:pt idx="4">
                  <c:v>143.92038259589617</c:v>
                </c:pt>
                <c:pt idx="5">
                  <c:v>53.941730679599004</c:v>
                </c:pt>
                <c:pt idx="6">
                  <c:v>213.02894794042459</c:v>
                </c:pt>
                <c:pt idx="7">
                  <c:v>194.58699269461204</c:v>
                </c:pt>
                <c:pt idx="8">
                  <c:v>219.42300508486005</c:v>
                </c:pt>
                <c:pt idx="9">
                  <c:v>226.06699364237511</c:v>
                </c:pt>
                <c:pt idx="10">
                  <c:v>196.6510937921671</c:v>
                </c:pt>
                <c:pt idx="11">
                  <c:v>284.66908438588007</c:v>
                </c:pt>
                <c:pt idx="12">
                  <c:v>358.82750471796135</c:v>
                </c:pt>
                <c:pt idx="13">
                  <c:v>338.05627267404179</c:v>
                </c:pt>
                <c:pt idx="14">
                  <c:v>472.45266338505598</c:v>
                </c:pt>
                <c:pt idx="15">
                  <c:v>543.61525849176087</c:v>
                </c:pt>
                <c:pt idx="16">
                  <c:v>631.25903061922281</c:v>
                </c:pt>
                <c:pt idx="17">
                  <c:v>680.99696833107919</c:v>
                </c:pt>
                <c:pt idx="18">
                  <c:v>783.13227673300844</c:v>
                </c:pt>
                <c:pt idx="19">
                  <c:v>852.74947556307779</c:v>
                </c:pt>
                <c:pt idx="20">
                  <c:v>1033.7332778813525</c:v>
                </c:pt>
                <c:pt idx="21">
                  <c:v>1124.577758220842</c:v>
                </c:pt>
                <c:pt idx="22">
                  <c:v>1134.9638334917695</c:v>
                </c:pt>
                <c:pt idx="23">
                  <c:v>1170.7080138171591</c:v>
                </c:pt>
                <c:pt idx="24">
                  <c:v>1240.2238601362301</c:v>
                </c:pt>
                <c:pt idx="25">
                  <c:v>1286.3856769813929</c:v>
                </c:pt>
                <c:pt idx="26">
                  <c:v>1330.0163851114958</c:v>
                </c:pt>
                <c:pt idx="27">
                  <c:v>1422.3651620998689</c:v>
                </c:pt>
                <c:pt idx="28">
                  <c:v>1492.1796823135833</c:v>
                </c:pt>
                <c:pt idx="29">
                  <c:v>1556.3529710091984</c:v>
                </c:pt>
                <c:pt idx="30">
                  <c:v>1617.8140842139496</c:v>
                </c:pt>
                <c:pt idx="31">
                  <c:v>1720.4004730469846</c:v>
                </c:pt>
                <c:pt idx="32">
                  <c:v>1856.5219152339523</c:v>
                </c:pt>
                <c:pt idx="33">
                  <c:v>1984.668083732287</c:v>
                </c:pt>
                <c:pt idx="34">
                  <c:v>2078.4409899196403</c:v>
                </c:pt>
                <c:pt idx="35">
                  <c:v>2137.690362983195</c:v>
                </c:pt>
                <c:pt idx="36">
                  <c:v>2231.2629495181682</c:v>
                </c:pt>
                <c:pt idx="37">
                  <c:v>2278.2568851968504</c:v>
                </c:pt>
                <c:pt idx="38">
                  <c:v>2300.040430269024</c:v>
                </c:pt>
                <c:pt idx="39">
                  <c:v>2305.2315444301316</c:v>
                </c:pt>
                <c:pt idx="40">
                  <c:v>2341.2922475520659</c:v>
                </c:pt>
                <c:pt idx="41">
                  <c:v>2402.9009693466542</c:v>
                </c:pt>
                <c:pt idx="42">
                  <c:v>2451.5951789004289</c:v>
                </c:pt>
                <c:pt idx="43">
                  <c:v>2460.4134186573833</c:v>
                </c:pt>
                <c:pt idx="44">
                  <c:v>2469.1591060734372</c:v>
                </c:pt>
                <c:pt idx="45">
                  <c:v>2454.8762085617432</c:v>
                </c:pt>
                <c:pt idx="46">
                  <c:v>2454.8386552589877</c:v>
                </c:pt>
                <c:pt idx="47">
                  <c:v>2454.0121884973419</c:v>
                </c:pt>
                <c:pt idx="48">
                  <c:v>2466.0370501692519</c:v>
                </c:pt>
                <c:pt idx="49">
                  <c:v>2488.5195355819515</c:v>
                </c:pt>
                <c:pt idx="50">
                  <c:v>2489.3291955209697</c:v>
                </c:pt>
                <c:pt idx="51">
                  <c:v>2486.0320934191504</c:v>
                </c:pt>
                <c:pt idx="52">
                  <c:v>2485.5606182445513</c:v>
                </c:pt>
                <c:pt idx="53">
                  <c:v>2484.3523359278879</c:v>
                </c:pt>
              </c:numCache>
            </c:numRef>
          </c:xVal>
          <c:yVal>
            <c:numRef>
              <c:f>'A20ST2-Prediction'!$I$2:$I$55</c:f>
              <c:numCache>
                <c:formatCode>0.000</c:formatCode>
                <c:ptCount val="54"/>
                <c:pt idx="0">
                  <c:v>4259.2700000000004</c:v>
                </c:pt>
                <c:pt idx="1">
                  <c:v>4287.2700000000004</c:v>
                </c:pt>
                <c:pt idx="2">
                  <c:v>4574.2700000000004</c:v>
                </c:pt>
                <c:pt idx="3">
                  <c:v>4717.1949400000003</c:v>
                </c:pt>
                <c:pt idx="4">
                  <c:v>5208.9087600000003</c:v>
                </c:pt>
                <c:pt idx="5">
                  <c:v>5258.8947900000003</c:v>
                </c:pt>
                <c:pt idx="6">
                  <c:v>5785.2265900000002</c:v>
                </c:pt>
                <c:pt idx="7">
                  <c:v>5805.3318200000003</c:v>
                </c:pt>
                <c:pt idx="8">
                  <c:v>5828.9850299999998</c:v>
                </c:pt>
                <c:pt idx="9">
                  <c:v>5885.7527399999999</c:v>
                </c:pt>
                <c:pt idx="10">
                  <c:v>5914.1365900000001</c:v>
                </c:pt>
                <c:pt idx="11">
                  <c:v>5945.27999</c:v>
                </c:pt>
                <c:pt idx="12">
                  <c:v>5979.5771400000003</c:v>
                </c:pt>
                <c:pt idx="13">
                  <c:v>6001.2592500000001</c:v>
                </c:pt>
                <c:pt idx="14">
                  <c:v>6304.4145799999997</c:v>
                </c:pt>
                <c:pt idx="15">
                  <c:v>6321.7602699999998</c:v>
                </c:pt>
                <c:pt idx="16">
                  <c:v>6343.0481600000003</c:v>
                </c:pt>
                <c:pt idx="17">
                  <c:v>6362.7591700000003</c:v>
                </c:pt>
                <c:pt idx="18">
                  <c:v>6455.9988000000003</c:v>
                </c:pt>
                <c:pt idx="19">
                  <c:v>6468.8357699999997</c:v>
                </c:pt>
                <c:pt idx="20">
                  <c:v>6656.9162500000002</c:v>
                </c:pt>
                <c:pt idx="21">
                  <c:v>6676.9676900000004</c:v>
                </c:pt>
                <c:pt idx="22">
                  <c:v>6691.8748100000003</c:v>
                </c:pt>
                <c:pt idx="23">
                  <c:v>6705.0881200000003</c:v>
                </c:pt>
                <c:pt idx="24">
                  <c:v>6720.1300300000003</c:v>
                </c:pt>
                <c:pt idx="25">
                  <c:v>6725.8998300000003</c:v>
                </c:pt>
                <c:pt idx="26">
                  <c:v>6737.0241400000004</c:v>
                </c:pt>
                <c:pt idx="27">
                  <c:v>6837.3774299999995</c:v>
                </c:pt>
                <c:pt idx="28">
                  <c:v>6858.96666</c:v>
                </c:pt>
                <c:pt idx="29">
                  <c:v>6881.5946700000004</c:v>
                </c:pt>
                <c:pt idx="30">
                  <c:v>6894.1141399999997</c:v>
                </c:pt>
                <c:pt idx="31">
                  <c:v>7008.7802099999999</c:v>
                </c:pt>
                <c:pt idx="32">
                  <c:v>7024.4847200000004</c:v>
                </c:pt>
                <c:pt idx="33">
                  <c:v>7047.4041999999999</c:v>
                </c:pt>
                <c:pt idx="34">
                  <c:v>7076.1761999999999</c:v>
                </c:pt>
                <c:pt idx="35">
                  <c:v>7100.7346200000002</c:v>
                </c:pt>
                <c:pt idx="36">
                  <c:v>7210.0886099999998</c:v>
                </c:pt>
                <c:pt idx="37">
                  <c:v>7231.6444700000002</c:v>
                </c:pt>
                <c:pt idx="38">
                  <c:v>7252.7579299999998</c:v>
                </c:pt>
                <c:pt idx="39">
                  <c:v>7271.9457400000001</c:v>
                </c:pt>
                <c:pt idx="40">
                  <c:v>7336.6377700000003</c:v>
                </c:pt>
                <c:pt idx="41">
                  <c:v>7459.9037099999996</c:v>
                </c:pt>
                <c:pt idx="42">
                  <c:v>7587.2707899999996</c:v>
                </c:pt>
                <c:pt idx="43">
                  <c:v>7612.2706200000002</c:v>
                </c:pt>
                <c:pt idx="44">
                  <c:v>7641.7706200000002</c:v>
                </c:pt>
                <c:pt idx="45">
                  <c:v>7659.2706200000002</c:v>
                </c:pt>
                <c:pt idx="46">
                  <c:v>7705.7706200000002</c:v>
                </c:pt>
                <c:pt idx="47">
                  <c:v>7721.2706200000002</c:v>
                </c:pt>
                <c:pt idx="48">
                  <c:v>7736.7706200000002</c:v>
                </c:pt>
                <c:pt idx="49">
                  <c:v>7750.7706200000002</c:v>
                </c:pt>
                <c:pt idx="50">
                  <c:v>7776.7706200000002</c:v>
                </c:pt>
                <c:pt idx="51">
                  <c:v>7794.2706200000002</c:v>
                </c:pt>
                <c:pt idx="52">
                  <c:v>7820.7706200000002</c:v>
                </c:pt>
                <c:pt idx="53">
                  <c:v>7854.2706200000002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0E1-46B1-B1FC-87AD379043A4}"/>
            </c:ext>
          </c:extLst>
        </c:ser>
        <c:ser>
          <c:idx val="2"/>
          <c:order val="2"/>
          <c:tx>
            <c:v>u_e Eaton</c:v>
          </c:tx>
          <c:spPr>
            <a:ln w="28575">
              <a:noFill/>
            </a:ln>
          </c:spPr>
          <c:xVal>
            <c:numRef>
              <c:f>'A20ST2-Prediction'!$AF$5:$AF$58</c:f>
              <c:numCache>
                <c:formatCode>0.00</c:formatCode>
                <c:ptCount val="54"/>
                <c:pt idx="0">
                  <c:v>-60.804164542816125</c:v>
                </c:pt>
                <c:pt idx="1">
                  <c:v>-156.26743307665515</c:v>
                </c:pt>
                <c:pt idx="2">
                  <c:v>-86.907930736036633</c:v>
                </c:pt>
                <c:pt idx="3">
                  <c:v>-43.817656322302355</c:v>
                </c:pt>
                <c:pt idx="4">
                  <c:v>217.71551573045826</c:v>
                </c:pt>
                <c:pt idx="5">
                  <c:v>136.59749963849708</c:v>
                </c:pt>
                <c:pt idx="6">
                  <c:v>378.08581176075495</c:v>
                </c:pt>
                <c:pt idx="7">
                  <c:v>363.90736796949295</c:v>
                </c:pt>
                <c:pt idx="8">
                  <c:v>393.09461625149606</c:v>
                </c:pt>
                <c:pt idx="9">
                  <c:v>410.60533460532315</c:v>
                </c:pt>
                <c:pt idx="10">
                  <c:v>387.67006797085742</c:v>
                </c:pt>
                <c:pt idx="11">
                  <c:v>478.54784095076457</c:v>
                </c:pt>
                <c:pt idx="12">
                  <c:v>555.84347492442885</c:v>
                </c:pt>
                <c:pt idx="13">
                  <c:v>541.26361409180572</c:v>
                </c:pt>
                <c:pt idx="14">
                  <c:v>740.84876233177101</c:v>
                </c:pt>
                <c:pt idx="15">
                  <c:v>810.27283974957436</c:v>
                </c:pt>
                <c:pt idx="16">
                  <c:v>894.84621393642601</c:v>
                </c:pt>
                <c:pt idx="17">
                  <c:v>944.71602072325686</c:v>
                </c:pt>
                <c:pt idx="18">
                  <c:v>1060.2434736942332</c:v>
                </c:pt>
                <c:pt idx="19">
                  <c:v>1123.775830609613</c:v>
                </c:pt>
                <c:pt idx="20">
                  <c:v>1327.3656246701585</c:v>
                </c:pt>
                <c:pt idx="21">
                  <c:v>1407.2831286429273</c:v>
                </c:pt>
                <c:pt idx="22">
                  <c:v>1419.6999956423747</c:v>
                </c:pt>
                <c:pt idx="23">
                  <c:v>1452.2007925857292</c:v>
                </c:pt>
                <c:pt idx="24">
                  <c:v>1512.0044634319961</c:v>
                </c:pt>
                <c:pt idx="25">
                  <c:v>1550.1023807027968</c:v>
                </c:pt>
                <c:pt idx="26">
                  <c:v>1587.2921245451289</c:v>
                </c:pt>
                <c:pt idx="27">
                  <c:v>1686.214003698984</c:v>
                </c:pt>
                <c:pt idx="28">
                  <c:v>1745.1142352207985</c:v>
                </c:pt>
                <c:pt idx="29">
                  <c:v>1799.3146845182687</c:v>
                </c:pt>
                <c:pt idx="30">
                  <c:v>1848.0206865349323</c:v>
                </c:pt>
                <c:pt idx="31">
                  <c:v>1955.4634985700209</c:v>
                </c:pt>
                <c:pt idx="32">
                  <c:v>2055.0308133870221</c:v>
                </c:pt>
                <c:pt idx="33">
                  <c:v>2148.0227428698104</c:v>
                </c:pt>
                <c:pt idx="34">
                  <c:v>2217.6121706698009</c:v>
                </c:pt>
                <c:pt idx="35">
                  <c:v>2262.7331547819267</c:v>
                </c:pt>
                <c:pt idx="36">
                  <c:v>2354.598770450797</c:v>
                </c:pt>
                <c:pt idx="37">
                  <c:v>2389.9431882777121</c:v>
                </c:pt>
                <c:pt idx="38">
                  <c:v>2409.6564030438085</c:v>
                </c:pt>
                <c:pt idx="39">
                  <c:v>2418.7135093878919</c:v>
                </c:pt>
                <c:pt idx="40">
                  <c:v>2460.8910944139193</c:v>
                </c:pt>
                <c:pt idx="41">
                  <c:v>2537.3800257924713</c:v>
                </c:pt>
                <c:pt idx="42">
                  <c:v>2607.8281769563396</c:v>
                </c:pt>
                <c:pt idx="43">
                  <c:v>2621.2624331122865</c:v>
                </c:pt>
                <c:pt idx="44">
                  <c:v>2636.1706848082613</c:v>
                </c:pt>
                <c:pt idx="45">
                  <c:v>2633.7633135435713</c:v>
                </c:pt>
                <c:pt idx="46">
                  <c:v>2649.3411670655719</c:v>
                </c:pt>
                <c:pt idx="47">
                  <c:v>2654.0973070011346</c:v>
                </c:pt>
                <c:pt idx="48">
                  <c:v>2666.3271372388776</c:v>
                </c:pt>
                <c:pt idx="49">
                  <c:v>2684.0803942758494</c:v>
                </c:pt>
                <c:pt idx="50">
                  <c:v>2693.3374313079712</c:v>
                </c:pt>
                <c:pt idx="51">
                  <c:v>2697.3652415660627</c:v>
                </c:pt>
                <c:pt idx="52">
                  <c:v>2706.0962014196716</c:v>
                </c:pt>
                <c:pt idx="53">
                  <c:v>2716.7245901735369</c:v>
                </c:pt>
              </c:numCache>
            </c:numRef>
          </c:xVal>
          <c:yVal>
            <c:numRef>
              <c:f>'A20ST2-Prediction'!$I$2:$I$55</c:f>
              <c:numCache>
                <c:formatCode>0.000</c:formatCode>
                <c:ptCount val="54"/>
                <c:pt idx="0">
                  <c:v>4259.2700000000004</c:v>
                </c:pt>
                <c:pt idx="1">
                  <c:v>4287.2700000000004</c:v>
                </c:pt>
                <c:pt idx="2">
                  <c:v>4574.2700000000004</c:v>
                </c:pt>
                <c:pt idx="3">
                  <c:v>4717.1949400000003</c:v>
                </c:pt>
                <c:pt idx="4">
                  <c:v>5208.9087600000003</c:v>
                </c:pt>
                <c:pt idx="5">
                  <c:v>5258.8947900000003</c:v>
                </c:pt>
                <c:pt idx="6">
                  <c:v>5785.2265900000002</c:v>
                </c:pt>
                <c:pt idx="7">
                  <c:v>5805.3318200000003</c:v>
                </c:pt>
                <c:pt idx="8">
                  <c:v>5828.9850299999998</c:v>
                </c:pt>
                <c:pt idx="9">
                  <c:v>5885.7527399999999</c:v>
                </c:pt>
                <c:pt idx="10">
                  <c:v>5914.1365900000001</c:v>
                </c:pt>
                <c:pt idx="11">
                  <c:v>5945.27999</c:v>
                </c:pt>
                <c:pt idx="12">
                  <c:v>5979.5771400000003</c:v>
                </c:pt>
                <c:pt idx="13">
                  <c:v>6001.2592500000001</c:v>
                </c:pt>
                <c:pt idx="14">
                  <c:v>6304.4145799999997</c:v>
                </c:pt>
                <c:pt idx="15">
                  <c:v>6321.7602699999998</c:v>
                </c:pt>
                <c:pt idx="16">
                  <c:v>6343.0481600000003</c:v>
                </c:pt>
                <c:pt idx="17">
                  <c:v>6362.7591700000003</c:v>
                </c:pt>
                <c:pt idx="18">
                  <c:v>6455.9988000000003</c:v>
                </c:pt>
                <c:pt idx="19">
                  <c:v>6468.8357699999997</c:v>
                </c:pt>
                <c:pt idx="20">
                  <c:v>6656.9162500000002</c:v>
                </c:pt>
                <c:pt idx="21">
                  <c:v>6676.9676900000004</c:v>
                </c:pt>
                <c:pt idx="22">
                  <c:v>6691.8748100000003</c:v>
                </c:pt>
                <c:pt idx="23">
                  <c:v>6705.0881200000003</c:v>
                </c:pt>
                <c:pt idx="24">
                  <c:v>6720.1300300000003</c:v>
                </c:pt>
                <c:pt idx="25">
                  <c:v>6725.8998300000003</c:v>
                </c:pt>
                <c:pt idx="26">
                  <c:v>6737.0241400000004</c:v>
                </c:pt>
                <c:pt idx="27">
                  <c:v>6837.3774299999995</c:v>
                </c:pt>
                <c:pt idx="28">
                  <c:v>6858.96666</c:v>
                </c:pt>
                <c:pt idx="29">
                  <c:v>6881.5946700000004</c:v>
                </c:pt>
                <c:pt idx="30">
                  <c:v>6894.1141399999997</c:v>
                </c:pt>
                <c:pt idx="31">
                  <c:v>7008.7802099999999</c:v>
                </c:pt>
                <c:pt idx="32">
                  <c:v>7024.4847200000004</c:v>
                </c:pt>
                <c:pt idx="33">
                  <c:v>7047.4041999999999</c:v>
                </c:pt>
                <c:pt idx="34">
                  <c:v>7076.1761999999999</c:v>
                </c:pt>
                <c:pt idx="35">
                  <c:v>7100.7346200000002</c:v>
                </c:pt>
                <c:pt idx="36">
                  <c:v>7210.0886099999998</c:v>
                </c:pt>
                <c:pt idx="37">
                  <c:v>7231.6444700000002</c:v>
                </c:pt>
                <c:pt idx="38">
                  <c:v>7252.7579299999998</c:v>
                </c:pt>
                <c:pt idx="39">
                  <c:v>7271.9457400000001</c:v>
                </c:pt>
                <c:pt idx="40">
                  <c:v>7336.6377700000003</c:v>
                </c:pt>
                <c:pt idx="41">
                  <c:v>7459.9037099999996</c:v>
                </c:pt>
                <c:pt idx="42">
                  <c:v>7587.2707899999996</c:v>
                </c:pt>
                <c:pt idx="43">
                  <c:v>7612.2706200000002</c:v>
                </c:pt>
                <c:pt idx="44">
                  <c:v>7641.7706200000002</c:v>
                </c:pt>
                <c:pt idx="45">
                  <c:v>7659.2706200000002</c:v>
                </c:pt>
                <c:pt idx="46">
                  <c:v>7705.7706200000002</c:v>
                </c:pt>
                <c:pt idx="47">
                  <c:v>7721.2706200000002</c:v>
                </c:pt>
                <c:pt idx="48">
                  <c:v>7736.7706200000002</c:v>
                </c:pt>
                <c:pt idx="49">
                  <c:v>7750.7706200000002</c:v>
                </c:pt>
                <c:pt idx="50">
                  <c:v>7776.7706200000002</c:v>
                </c:pt>
                <c:pt idx="51">
                  <c:v>7794.2706200000002</c:v>
                </c:pt>
                <c:pt idx="52">
                  <c:v>7820.7706200000002</c:v>
                </c:pt>
                <c:pt idx="53">
                  <c:v>7854.2706200000002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0E1-46B1-B1FC-87AD379043A4}"/>
            </c:ext>
          </c:extLst>
        </c:ser>
        <c:ser>
          <c:idx val="3"/>
          <c:order val="3"/>
          <c:tx>
            <c:v>ue-geotech</c:v>
          </c:tx>
          <c:spPr>
            <a:ln w="28575">
              <a:noFill/>
            </a:ln>
          </c:spPr>
          <c:xVal>
            <c:numRef>
              <c:f>'A20ST2-Prediction'!$AI$5:$AI$58</c:f>
              <c:numCache>
                <c:formatCode>0.00</c:formatCode>
                <c:ptCount val="54"/>
                <c:pt idx="0">
                  <c:v>-192.39864378651123</c:v>
                </c:pt>
                <c:pt idx="1">
                  <c:v>-367.54014646987935</c:v>
                </c:pt>
                <c:pt idx="2">
                  <c:v>-388.82920003646086</c:v>
                </c:pt>
                <c:pt idx="3">
                  <c:v>-387.6463121479137</c:v>
                </c:pt>
                <c:pt idx="4">
                  <c:v>-208.32697728512676</c:v>
                </c:pt>
                <c:pt idx="5">
                  <c:v>-396.26036018763034</c:v>
                </c:pt>
                <c:pt idx="6">
                  <c:v>-337.82260898482127</c:v>
                </c:pt>
                <c:pt idx="7">
                  <c:v>-384.24153071055844</c:v>
                </c:pt>
                <c:pt idx="8">
                  <c:v>-346.428548837368</c:v>
                </c:pt>
                <c:pt idx="9">
                  <c:v>-361.89828404738819</c:v>
                </c:pt>
                <c:pt idx="10">
                  <c:v>-435.3614874102941</c:v>
                </c:pt>
                <c:pt idx="11">
                  <c:v>-276.71183561284397</c:v>
                </c:pt>
                <c:pt idx="12">
                  <c:v>-149.55442776197197</c:v>
                </c:pt>
                <c:pt idx="13">
                  <c:v>-199.67132901952527</c:v>
                </c:pt>
                <c:pt idx="14">
                  <c:v>-79.501413902065451</c:v>
                </c:pt>
                <c:pt idx="15">
                  <c:v>50.016155045703272</c:v>
                </c:pt>
                <c:pt idx="16">
                  <c:v>206.36735120823323</c:v>
                </c:pt>
                <c:pt idx="17">
                  <c:v>290.87575274027631</c:v>
                </c:pt>
                <c:pt idx="18">
                  <c:v>441.18393507775954</c:v>
                </c:pt>
                <c:pt idx="19">
                  <c:v>560.22129474231042</c:v>
                </c:pt>
                <c:pt idx="20">
                  <c:v>805.64723833472453</c:v>
                </c:pt>
                <c:pt idx="21">
                  <c:v>950.81772152476924</c:v>
                </c:pt>
                <c:pt idx="22">
                  <c:v>962.85870235037146</c:v>
                </c:pt>
                <c:pt idx="23">
                  <c:v>1017.0344386019856</c:v>
                </c:pt>
                <c:pt idx="24">
                  <c:v>1124.1081602492427</c:v>
                </c:pt>
                <c:pt idx="25">
                  <c:v>1194.9084351733591</c:v>
                </c:pt>
                <c:pt idx="26">
                  <c:v>1259.0091691114803</c:v>
                </c:pt>
                <c:pt idx="27">
                  <c:v>1371.8816410756444</c:v>
                </c:pt>
                <c:pt idx="28">
                  <c:v>1469.5783773447415</c:v>
                </c:pt>
                <c:pt idx="29">
                  <c:v>1556.5681746615614</c:v>
                </c:pt>
                <c:pt idx="30">
                  <c:v>1639.9665630787399</c:v>
                </c:pt>
                <c:pt idx="31">
                  <c:v>1759.5529493287427</c:v>
                </c:pt>
                <c:pt idx="32">
                  <c:v>1933.9911413090613</c:v>
                </c:pt>
                <c:pt idx="33">
                  <c:v>2086.7180668721589</c:v>
                </c:pt>
                <c:pt idx="34">
                  <c:v>2191.7351906722611</c:v>
                </c:pt>
                <c:pt idx="35">
                  <c:v>2255.2340330534698</c:v>
                </c:pt>
                <c:pt idx="36">
                  <c:v>2351.1514387224306</c:v>
                </c:pt>
                <c:pt idx="37">
                  <c:v>2399.3480614065534</c:v>
                </c:pt>
                <c:pt idx="38">
                  <c:v>2421.3178148263078</c:v>
                </c:pt>
                <c:pt idx="39">
                  <c:v>2426.4603314136216</c:v>
                </c:pt>
                <c:pt idx="40">
                  <c:v>2462.5549024122242</c:v>
                </c:pt>
                <c:pt idx="41">
                  <c:v>2524.1050761330907</c:v>
                </c:pt>
                <c:pt idx="42">
                  <c:v>2572.3851349268439</c:v>
                </c:pt>
                <c:pt idx="43">
                  <c:v>2581.0716767717927</c:v>
                </c:pt>
                <c:pt idx="44">
                  <c:v>2589.585401764245</c:v>
                </c:pt>
                <c:pt idx="45">
                  <c:v>2574.2286049856352</c:v>
                </c:pt>
                <c:pt idx="46">
                  <c:v>2572.6534232678564</c:v>
                </c:pt>
                <c:pt idx="47">
                  <c:v>2571.1437966938142</c:v>
                </c:pt>
                <c:pt idx="48">
                  <c:v>2583.4661710670111</c:v>
                </c:pt>
                <c:pt idx="49">
                  <c:v>2607.0100693831982</c:v>
                </c:pt>
                <c:pt idx="50">
                  <c:v>2606.9399563135239</c:v>
                </c:pt>
                <c:pt idx="51">
                  <c:v>2602.6688510333124</c:v>
                </c:pt>
                <c:pt idx="52">
                  <c:v>2600.9376919938718</c:v>
                </c:pt>
                <c:pt idx="53">
                  <c:v>2597.9132861086036</c:v>
                </c:pt>
              </c:numCache>
            </c:numRef>
          </c:xVal>
          <c:yVal>
            <c:numRef>
              <c:f>'A20ST2-Prediction'!$I$2:$I$55</c:f>
              <c:numCache>
                <c:formatCode>0.000</c:formatCode>
                <c:ptCount val="54"/>
                <c:pt idx="0">
                  <c:v>4259.2700000000004</c:v>
                </c:pt>
                <c:pt idx="1">
                  <c:v>4287.2700000000004</c:v>
                </c:pt>
                <c:pt idx="2">
                  <c:v>4574.2700000000004</c:v>
                </c:pt>
                <c:pt idx="3">
                  <c:v>4717.1949400000003</c:v>
                </c:pt>
                <c:pt idx="4">
                  <c:v>5208.9087600000003</c:v>
                </c:pt>
                <c:pt idx="5">
                  <c:v>5258.8947900000003</c:v>
                </c:pt>
                <c:pt idx="6">
                  <c:v>5785.2265900000002</c:v>
                </c:pt>
                <c:pt idx="7">
                  <c:v>5805.3318200000003</c:v>
                </c:pt>
                <c:pt idx="8">
                  <c:v>5828.9850299999998</c:v>
                </c:pt>
                <c:pt idx="9">
                  <c:v>5885.7527399999999</c:v>
                </c:pt>
                <c:pt idx="10">
                  <c:v>5914.1365900000001</c:v>
                </c:pt>
                <c:pt idx="11">
                  <c:v>5945.27999</c:v>
                </c:pt>
                <c:pt idx="12">
                  <c:v>5979.5771400000003</c:v>
                </c:pt>
                <c:pt idx="13">
                  <c:v>6001.2592500000001</c:v>
                </c:pt>
                <c:pt idx="14">
                  <c:v>6304.4145799999997</c:v>
                </c:pt>
                <c:pt idx="15">
                  <c:v>6321.7602699999998</c:v>
                </c:pt>
                <c:pt idx="16">
                  <c:v>6343.0481600000003</c:v>
                </c:pt>
                <c:pt idx="17">
                  <c:v>6362.7591700000003</c:v>
                </c:pt>
                <c:pt idx="18">
                  <c:v>6455.9988000000003</c:v>
                </c:pt>
                <c:pt idx="19">
                  <c:v>6468.8357699999997</c:v>
                </c:pt>
                <c:pt idx="20">
                  <c:v>6656.9162500000002</c:v>
                </c:pt>
                <c:pt idx="21">
                  <c:v>6676.9676900000004</c:v>
                </c:pt>
                <c:pt idx="22">
                  <c:v>6691.8748100000003</c:v>
                </c:pt>
                <c:pt idx="23">
                  <c:v>6705.0881200000003</c:v>
                </c:pt>
                <c:pt idx="24">
                  <c:v>6720.1300300000003</c:v>
                </c:pt>
                <c:pt idx="25">
                  <c:v>6725.8998300000003</c:v>
                </c:pt>
                <c:pt idx="26">
                  <c:v>6737.0241400000004</c:v>
                </c:pt>
                <c:pt idx="27">
                  <c:v>6837.3774299999995</c:v>
                </c:pt>
                <c:pt idx="28">
                  <c:v>6858.96666</c:v>
                </c:pt>
                <c:pt idx="29">
                  <c:v>6881.5946700000004</c:v>
                </c:pt>
                <c:pt idx="30">
                  <c:v>6894.1141399999997</c:v>
                </c:pt>
                <c:pt idx="31">
                  <c:v>7008.7802099999999</c:v>
                </c:pt>
                <c:pt idx="32">
                  <c:v>7024.4847200000004</c:v>
                </c:pt>
                <c:pt idx="33">
                  <c:v>7047.4041999999999</c:v>
                </c:pt>
                <c:pt idx="34">
                  <c:v>7076.1761999999999</c:v>
                </c:pt>
                <c:pt idx="35">
                  <c:v>7100.7346200000002</c:v>
                </c:pt>
                <c:pt idx="36">
                  <c:v>7210.0886099999998</c:v>
                </c:pt>
                <c:pt idx="37">
                  <c:v>7231.6444700000002</c:v>
                </c:pt>
                <c:pt idx="38">
                  <c:v>7252.7579299999998</c:v>
                </c:pt>
                <c:pt idx="39">
                  <c:v>7271.9457400000001</c:v>
                </c:pt>
                <c:pt idx="40">
                  <c:v>7336.6377700000003</c:v>
                </c:pt>
                <c:pt idx="41">
                  <c:v>7459.9037099999996</c:v>
                </c:pt>
                <c:pt idx="42">
                  <c:v>7587.2707899999996</c:v>
                </c:pt>
                <c:pt idx="43">
                  <c:v>7612.2706200000002</c:v>
                </c:pt>
                <c:pt idx="44">
                  <c:v>7641.7706200000002</c:v>
                </c:pt>
                <c:pt idx="45">
                  <c:v>7659.2706200000002</c:v>
                </c:pt>
                <c:pt idx="46">
                  <c:v>7705.7706200000002</c:v>
                </c:pt>
                <c:pt idx="47">
                  <c:v>7721.2706200000002</c:v>
                </c:pt>
                <c:pt idx="48">
                  <c:v>7736.7706200000002</c:v>
                </c:pt>
                <c:pt idx="49">
                  <c:v>7750.7706200000002</c:v>
                </c:pt>
                <c:pt idx="50">
                  <c:v>7776.7706200000002</c:v>
                </c:pt>
                <c:pt idx="51">
                  <c:v>7794.2706200000002</c:v>
                </c:pt>
                <c:pt idx="52">
                  <c:v>7820.7706200000002</c:v>
                </c:pt>
                <c:pt idx="53">
                  <c:v>7854.2706200000002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0E1-46B1-B1FC-87AD379043A4}"/>
            </c:ext>
          </c:extLst>
        </c:ser>
        <c:ser>
          <c:idx val="4"/>
          <c:order val="4"/>
          <c:tx>
            <c:v>ue-butterworth</c:v>
          </c:tx>
          <c:spPr>
            <a:ln w="28575">
              <a:noFill/>
            </a:ln>
          </c:spPr>
          <c:xVal>
            <c:numRef>
              <c:f>'A20ST2-Prediction'!$AL$5:$AL$58</c:f>
              <c:numCache>
                <c:formatCode>0.00</c:formatCode>
                <c:ptCount val="54"/>
                <c:pt idx="0">
                  <c:v>-194.43544704642522</c:v>
                </c:pt>
                <c:pt idx="1">
                  <c:v>-384.12849106809517</c:v>
                </c:pt>
                <c:pt idx="2">
                  <c:v>-419.12767299374445</c:v>
                </c:pt>
                <c:pt idx="3">
                  <c:v>-424.70422497549453</c:v>
                </c:pt>
                <c:pt idx="4">
                  <c:v>-251.6385976069173</c:v>
                </c:pt>
                <c:pt idx="5">
                  <c:v>-464.58692585241124</c:v>
                </c:pt>
                <c:pt idx="6">
                  <c:v>-434.42427240749385</c:v>
                </c:pt>
                <c:pt idx="7">
                  <c:v>-489.1385206039613</c:v>
                </c:pt>
                <c:pt idx="8">
                  <c:v>-447.45485159416467</c:v>
                </c:pt>
                <c:pt idx="9">
                  <c:v>-469.54415020085344</c:v>
                </c:pt>
                <c:pt idx="10">
                  <c:v>-556.52955283957863</c:v>
                </c:pt>
                <c:pt idx="11">
                  <c:v>-376.41383894960381</c:v>
                </c:pt>
                <c:pt idx="12">
                  <c:v>-233.9208781043526</c:v>
                </c:pt>
                <c:pt idx="13">
                  <c:v>-292.44564469375655</c:v>
                </c:pt>
                <c:pt idx="14">
                  <c:v>-176.42647765284937</c:v>
                </c:pt>
                <c:pt idx="15">
                  <c:v>-30.194572984294609</c:v>
                </c:pt>
                <c:pt idx="16">
                  <c:v>144.74965562888519</c:v>
                </c:pt>
                <c:pt idx="17">
                  <c:v>238.19915975410959</c:v>
                </c:pt>
                <c:pt idx="18">
                  <c:v>400.34949672111134</c:v>
                </c:pt>
                <c:pt idx="19">
                  <c:v>530.84498772432244</c:v>
                </c:pt>
                <c:pt idx="20">
                  <c:v>790.08652778188116</c:v>
                </c:pt>
                <c:pt idx="21">
                  <c:v>945.825072028053</c:v>
                </c:pt>
                <c:pt idx="22">
                  <c:v>958.17133712797295</c:v>
                </c:pt>
                <c:pt idx="23">
                  <c:v>1015.6771389907258</c:v>
                </c:pt>
                <c:pt idx="24">
                  <c:v>1129.1197339279101</c:v>
                </c:pt>
                <c:pt idx="25">
                  <c:v>1203.7715670503267</c:v>
                </c:pt>
                <c:pt idx="26">
                  <c:v>1270.8579531691757</c:v>
                </c:pt>
                <c:pt idx="27">
                  <c:v>1386.512350639442</c:v>
                </c:pt>
                <c:pt idx="28">
                  <c:v>1487.6132373935684</c:v>
                </c:pt>
                <c:pt idx="29">
                  <c:v>1577.0241339093759</c:v>
                </c:pt>
                <c:pt idx="30">
                  <c:v>1662.3874449305799</c:v>
                </c:pt>
                <c:pt idx="31">
                  <c:v>1783.2055606170838</c:v>
                </c:pt>
                <c:pt idx="32">
                  <c:v>1959.1359682017373</c:v>
                </c:pt>
                <c:pt idx="33">
                  <c:v>2111.176617175945</c:v>
                </c:pt>
                <c:pt idx="34">
                  <c:v>2214.7706550740781</c:v>
                </c:pt>
                <c:pt idx="35">
                  <c:v>2277.1670367496818</c:v>
                </c:pt>
                <c:pt idx="36">
                  <c:v>2372.0242142728403</c:v>
                </c:pt>
                <c:pt idx="37">
                  <c:v>2419.134004367022</c:v>
                </c:pt>
                <c:pt idx="38">
                  <c:v>2440.7393458738534</c:v>
                </c:pt>
                <c:pt idx="39">
                  <c:v>2445.9978828536628</c:v>
                </c:pt>
                <c:pt idx="40">
                  <c:v>2482.0141563437514</c:v>
                </c:pt>
                <c:pt idx="41">
                  <c:v>2543.6940311676408</c:v>
                </c:pt>
                <c:pt idx="42">
                  <c:v>2592.5482941811192</c:v>
                </c:pt>
                <c:pt idx="43">
                  <c:v>2601.3654201573759</c:v>
                </c:pt>
                <c:pt idx="44">
                  <c:v>2610.0802187385843</c:v>
                </c:pt>
                <c:pt idx="45">
                  <c:v>2595.4048058057019</c:v>
                </c:pt>
                <c:pt idx="46">
                  <c:v>2594.490426933145</c:v>
                </c:pt>
                <c:pt idx="47">
                  <c:v>2593.2143517726913</c:v>
                </c:pt>
                <c:pt idx="48">
                  <c:v>2605.4383768460007</c:v>
                </c:pt>
                <c:pt idx="49">
                  <c:v>2628.5848666559623</c:v>
                </c:pt>
                <c:pt idx="50">
                  <c:v>2628.8496339253561</c:v>
                </c:pt>
                <c:pt idx="51">
                  <c:v>2624.8929988880864</c:v>
                </c:pt>
                <c:pt idx="52">
                  <c:v>2623.5070738234613</c:v>
                </c:pt>
                <c:pt idx="53">
                  <c:v>2620.894839138422</c:v>
                </c:pt>
              </c:numCache>
            </c:numRef>
          </c:xVal>
          <c:yVal>
            <c:numRef>
              <c:f>'A20ST2-Prediction'!$I$2:$I$55</c:f>
              <c:numCache>
                <c:formatCode>0.000</c:formatCode>
                <c:ptCount val="54"/>
                <c:pt idx="0">
                  <c:v>4259.2700000000004</c:v>
                </c:pt>
                <c:pt idx="1">
                  <c:v>4287.2700000000004</c:v>
                </c:pt>
                <c:pt idx="2">
                  <c:v>4574.2700000000004</c:v>
                </c:pt>
                <c:pt idx="3">
                  <c:v>4717.1949400000003</c:v>
                </c:pt>
                <c:pt idx="4">
                  <c:v>5208.9087600000003</c:v>
                </c:pt>
                <c:pt idx="5">
                  <c:v>5258.8947900000003</c:v>
                </c:pt>
                <c:pt idx="6">
                  <c:v>5785.2265900000002</c:v>
                </c:pt>
                <c:pt idx="7">
                  <c:v>5805.3318200000003</c:v>
                </c:pt>
                <c:pt idx="8">
                  <c:v>5828.9850299999998</c:v>
                </c:pt>
                <c:pt idx="9">
                  <c:v>5885.7527399999999</c:v>
                </c:pt>
                <c:pt idx="10">
                  <c:v>5914.1365900000001</c:v>
                </c:pt>
                <c:pt idx="11">
                  <c:v>5945.27999</c:v>
                </c:pt>
                <c:pt idx="12">
                  <c:v>5979.5771400000003</c:v>
                </c:pt>
                <c:pt idx="13">
                  <c:v>6001.2592500000001</c:v>
                </c:pt>
                <c:pt idx="14">
                  <c:v>6304.4145799999997</c:v>
                </c:pt>
                <c:pt idx="15">
                  <c:v>6321.7602699999998</c:v>
                </c:pt>
                <c:pt idx="16">
                  <c:v>6343.0481600000003</c:v>
                </c:pt>
                <c:pt idx="17">
                  <c:v>6362.7591700000003</c:v>
                </c:pt>
                <c:pt idx="18">
                  <c:v>6455.9988000000003</c:v>
                </c:pt>
                <c:pt idx="19">
                  <c:v>6468.8357699999997</c:v>
                </c:pt>
                <c:pt idx="20">
                  <c:v>6656.9162500000002</c:v>
                </c:pt>
                <c:pt idx="21">
                  <c:v>6676.9676900000004</c:v>
                </c:pt>
                <c:pt idx="22">
                  <c:v>6691.8748100000003</c:v>
                </c:pt>
                <c:pt idx="23">
                  <c:v>6705.0881200000003</c:v>
                </c:pt>
                <c:pt idx="24">
                  <c:v>6720.1300300000003</c:v>
                </c:pt>
                <c:pt idx="25">
                  <c:v>6725.8998300000003</c:v>
                </c:pt>
                <c:pt idx="26">
                  <c:v>6737.0241400000004</c:v>
                </c:pt>
                <c:pt idx="27">
                  <c:v>6837.3774299999995</c:v>
                </c:pt>
                <c:pt idx="28">
                  <c:v>6858.96666</c:v>
                </c:pt>
                <c:pt idx="29">
                  <c:v>6881.5946700000004</c:v>
                </c:pt>
                <c:pt idx="30">
                  <c:v>6894.1141399999997</c:v>
                </c:pt>
                <c:pt idx="31">
                  <c:v>7008.7802099999999</c:v>
                </c:pt>
                <c:pt idx="32">
                  <c:v>7024.4847200000004</c:v>
                </c:pt>
                <c:pt idx="33">
                  <c:v>7047.4041999999999</c:v>
                </c:pt>
                <c:pt idx="34">
                  <c:v>7076.1761999999999</c:v>
                </c:pt>
                <c:pt idx="35">
                  <c:v>7100.7346200000002</c:v>
                </c:pt>
                <c:pt idx="36">
                  <c:v>7210.0886099999998</c:v>
                </c:pt>
                <c:pt idx="37">
                  <c:v>7231.6444700000002</c:v>
                </c:pt>
                <c:pt idx="38">
                  <c:v>7252.7579299999998</c:v>
                </c:pt>
                <c:pt idx="39">
                  <c:v>7271.9457400000001</c:v>
                </c:pt>
                <c:pt idx="40">
                  <c:v>7336.6377700000003</c:v>
                </c:pt>
                <c:pt idx="41">
                  <c:v>7459.9037099999996</c:v>
                </c:pt>
                <c:pt idx="42">
                  <c:v>7587.2707899999996</c:v>
                </c:pt>
                <c:pt idx="43">
                  <c:v>7612.2706200000002</c:v>
                </c:pt>
                <c:pt idx="44">
                  <c:v>7641.7706200000002</c:v>
                </c:pt>
                <c:pt idx="45">
                  <c:v>7659.2706200000002</c:v>
                </c:pt>
                <c:pt idx="46">
                  <c:v>7705.7706200000002</c:v>
                </c:pt>
                <c:pt idx="47">
                  <c:v>7721.2706200000002</c:v>
                </c:pt>
                <c:pt idx="48">
                  <c:v>7736.7706200000002</c:v>
                </c:pt>
                <c:pt idx="49">
                  <c:v>7750.7706200000002</c:v>
                </c:pt>
                <c:pt idx="50">
                  <c:v>7776.7706200000002</c:v>
                </c:pt>
                <c:pt idx="51">
                  <c:v>7794.2706200000002</c:v>
                </c:pt>
                <c:pt idx="52">
                  <c:v>7820.7706200000002</c:v>
                </c:pt>
                <c:pt idx="53">
                  <c:v>7854.2706200000002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0E1-46B1-B1FC-87AD379043A4}"/>
            </c:ext>
          </c:extLst>
        </c:ser>
        <c:ser>
          <c:idx val="5"/>
          <c:order val="5"/>
          <c:tx>
            <c:v>Pressure_data</c:v>
          </c:tx>
          <c:spPr>
            <a:ln w="28575">
              <a:noFill/>
            </a:ln>
          </c:spPr>
          <c:xVal>
            <c:numRef>
              <c:f>'A20ST2-Prediction'!$D$26:$D$33</c:f>
              <c:numCache>
                <c:formatCode>0.00</c:formatCode>
                <c:ptCount val="8"/>
                <c:pt idx="0">
                  <c:v>84.471648622739394</c:v>
                </c:pt>
                <c:pt idx="1">
                  <c:v>154.75000759713248</c:v>
                </c:pt>
                <c:pt idx="2">
                  <c:v>398.20994713457139</c:v>
                </c:pt>
                <c:pt idx="3">
                  <c:v>2326.7874096235873</c:v>
                </c:pt>
                <c:pt idx="4">
                  <c:v>2671.2833906038736</c:v>
                </c:pt>
                <c:pt idx="5">
                  <c:v>2768.8384405765446</c:v>
                </c:pt>
                <c:pt idx="6">
                  <c:v>2678.5687924227232</c:v>
                </c:pt>
                <c:pt idx="7">
                  <c:v>2856.0156989204738</c:v>
                </c:pt>
              </c:numCache>
            </c:numRef>
          </c:xVal>
          <c:yVal>
            <c:numRef>
              <c:f>'A20ST2-Prediction'!$A$26:$A$33</c:f>
              <c:numCache>
                <c:formatCode>0.00</c:formatCode>
                <c:ptCount val="8"/>
                <c:pt idx="0">
                  <c:v>4376.9230769229998</c:v>
                </c:pt>
                <c:pt idx="1">
                  <c:v>4930.7692307690004</c:v>
                </c:pt>
                <c:pt idx="2">
                  <c:v>6402.5641025639998</c:v>
                </c:pt>
                <c:pt idx="3">
                  <c:v>6925.6410256409999</c:v>
                </c:pt>
                <c:pt idx="4">
                  <c:v>7130.7692307690004</c:v>
                </c:pt>
                <c:pt idx="5">
                  <c:v>7178.6324786320001</c:v>
                </c:pt>
                <c:pt idx="6">
                  <c:v>7219.658119658</c:v>
                </c:pt>
                <c:pt idx="7">
                  <c:v>7223.0769230770002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0E1-46B1-B1FC-87AD379043A4}"/>
            </c:ext>
          </c:extLst>
        </c:ser>
        <c:ser>
          <c:idx val="6"/>
          <c:order val="6"/>
          <c:tx>
            <c:v>Sigma-V-reduced</c:v>
          </c:tx>
          <c:spPr>
            <a:ln w="28575">
              <a:solidFill>
                <a:srgbClr val="4F81BD"/>
              </a:solidFill>
            </a:ln>
          </c:spPr>
          <c:marker>
            <c:symbol val="none"/>
          </c:marker>
          <c:xVal>
            <c:numRef>
              <c:f>'A20ST2-Prediction'!$Q$2:$Q$55</c:f>
              <c:numCache>
                <c:formatCode>0.000</c:formatCode>
                <c:ptCount val="54"/>
                <c:pt idx="0">
                  <c:v>1840.1987199999996</c:v>
                </c:pt>
                <c:pt idx="1">
                  <c:v>1853.4207199999996</c:v>
                </c:pt>
                <c:pt idx="2">
                  <c:v>1981.7197200000001</c:v>
                </c:pt>
                <c:pt idx="3">
                  <c:v>2049.9685478400002</c:v>
                </c:pt>
                <c:pt idx="4">
                  <c:v>2288.2493353600007</c:v>
                </c:pt>
                <c:pt idx="5">
                  <c:v>2313.4658174400006</c:v>
                </c:pt>
                <c:pt idx="6">
                  <c:v>2581.8058622400004</c:v>
                </c:pt>
                <c:pt idx="7">
                  <c:v>2592.3910355200001</c:v>
                </c:pt>
                <c:pt idx="8">
                  <c:v>2603.8289460800002</c:v>
                </c:pt>
                <c:pt idx="9">
                  <c:v>2633.2377286400006</c:v>
                </c:pt>
                <c:pt idx="10">
                  <c:v>2648.2426222400009</c:v>
                </c:pt>
                <c:pt idx="11">
                  <c:v>2664.4330846400003</c:v>
                </c:pt>
                <c:pt idx="12">
                  <c:v>2682.4792070400003</c:v>
                </c:pt>
                <c:pt idx="13">
                  <c:v>2693.0297080000005</c:v>
                </c:pt>
                <c:pt idx="14">
                  <c:v>2842.3836348800005</c:v>
                </c:pt>
                <c:pt idx="15">
                  <c:v>2851.2382347200009</c:v>
                </c:pt>
                <c:pt idx="16">
                  <c:v>2861.9556537599997</c:v>
                </c:pt>
                <c:pt idx="17">
                  <c:v>2871.0667451200002</c:v>
                </c:pt>
                <c:pt idx="18">
                  <c:v>2914.7305568000002</c:v>
                </c:pt>
                <c:pt idx="19">
                  <c:v>2921.3192027200002</c:v>
                </c:pt>
                <c:pt idx="20">
                  <c:v>3014.4888600000004</c:v>
                </c:pt>
                <c:pt idx="21">
                  <c:v>3025.0739918400004</c:v>
                </c:pt>
                <c:pt idx="22">
                  <c:v>3032.9080881599998</c:v>
                </c:pt>
                <c:pt idx="23">
                  <c:v>3039.7451123200003</c:v>
                </c:pt>
                <c:pt idx="24">
                  <c:v>3047.28866608</c:v>
                </c:pt>
                <c:pt idx="25">
                  <c:v>3050.1644788800004</c:v>
                </c:pt>
                <c:pt idx="26">
                  <c:v>3055.9287990399998</c:v>
                </c:pt>
                <c:pt idx="27">
                  <c:v>3108.2678724800007</c:v>
                </c:pt>
                <c:pt idx="28">
                  <c:v>3119.7374697600003</c:v>
                </c:pt>
                <c:pt idx="29">
                  <c:v>3131.8520731200001</c:v>
                </c:pt>
                <c:pt idx="30">
                  <c:v>3138.4320390400003</c:v>
                </c:pt>
                <c:pt idx="31">
                  <c:v>3194.17298256</c:v>
                </c:pt>
                <c:pt idx="32">
                  <c:v>3202.2860899200004</c:v>
                </c:pt>
                <c:pt idx="33">
                  <c:v>3213.4034512000003</c:v>
                </c:pt>
                <c:pt idx="34">
                  <c:v>3225.5272432000006</c:v>
                </c:pt>
                <c:pt idx="35">
                  <c:v>3238.1771363200005</c:v>
                </c:pt>
                <c:pt idx="36">
                  <c:v>3292.8658849600006</c:v>
                </c:pt>
                <c:pt idx="37">
                  <c:v>3303.7459659199999</c:v>
                </c:pt>
                <c:pt idx="38">
                  <c:v>3314.0483204800003</c:v>
                </c:pt>
                <c:pt idx="39">
                  <c:v>3322.8651766400003</c:v>
                </c:pt>
                <c:pt idx="40">
                  <c:v>3356.4760747200003</c:v>
                </c:pt>
                <c:pt idx="41">
                  <c:v>3422.1496785600002</c:v>
                </c:pt>
                <c:pt idx="42">
                  <c:v>3489.2753534400003</c:v>
                </c:pt>
                <c:pt idx="43">
                  <c:v>3502.3934323199996</c:v>
                </c:pt>
                <c:pt idx="44">
                  <c:v>3517.8464323200005</c:v>
                </c:pt>
                <c:pt idx="45">
                  <c:v>3527.1714323199999</c:v>
                </c:pt>
                <c:pt idx="46">
                  <c:v>3551.6114323200004</c:v>
                </c:pt>
                <c:pt idx="47">
                  <c:v>3559.9004323200002</c:v>
                </c:pt>
                <c:pt idx="48">
                  <c:v>3568.0534323200004</c:v>
                </c:pt>
                <c:pt idx="49">
                  <c:v>3575.3644323200006</c:v>
                </c:pt>
                <c:pt idx="50">
                  <c:v>3588.9094323199997</c:v>
                </c:pt>
                <c:pt idx="51">
                  <c:v>3598.0704323199998</c:v>
                </c:pt>
                <c:pt idx="52">
                  <c:v>3611.9344323200007</c:v>
                </c:pt>
                <c:pt idx="53">
                  <c:v>3628.9494323199997</c:v>
                </c:pt>
              </c:numCache>
            </c:numRef>
          </c:xVal>
          <c:yVal>
            <c:numRef>
              <c:f>'A20ST2-Prediction'!$I$2:$I$55</c:f>
              <c:numCache>
                <c:formatCode>0.000</c:formatCode>
                <c:ptCount val="54"/>
                <c:pt idx="0">
                  <c:v>4259.2700000000004</c:v>
                </c:pt>
                <c:pt idx="1">
                  <c:v>4287.2700000000004</c:v>
                </c:pt>
                <c:pt idx="2">
                  <c:v>4574.2700000000004</c:v>
                </c:pt>
                <c:pt idx="3">
                  <c:v>4717.1949400000003</c:v>
                </c:pt>
                <c:pt idx="4">
                  <c:v>5208.9087600000003</c:v>
                </c:pt>
                <c:pt idx="5">
                  <c:v>5258.8947900000003</c:v>
                </c:pt>
                <c:pt idx="6">
                  <c:v>5785.2265900000002</c:v>
                </c:pt>
                <c:pt idx="7">
                  <c:v>5805.3318200000003</c:v>
                </c:pt>
                <c:pt idx="8">
                  <c:v>5828.9850299999998</c:v>
                </c:pt>
                <c:pt idx="9">
                  <c:v>5885.7527399999999</c:v>
                </c:pt>
                <c:pt idx="10">
                  <c:v>5914.1365900000001</c:v>
                </c:pt>
                <c:pt idx="11">
                  <c:v>5945.27999</c:v>
                </c:pt>
                <c:pt idx="12">
                  <c:v>5979.5771400000003</c:v>
                </c:pt>
                <c:pt idx="13">
                  <c:v>6001.2592500000001</c:v>
                </c:pt>
                <c:pt idx="14">
                  <c:v>6304.4145799999997</c:v>
                </c:pt>
                <c:pt idx="15">
                  <c:v>6321.7602699999998</c:v>
                </c:pt>
                <c:pt idx="16">
                  <c:v>6343.0481600000003</c:v>
                </c:pt>
                <c:pt idx="17">
                  <c:v>6362.7591700000003</c:v>
                </c:pt>
                <c:pt idx="18">
                  <c:v>6455.9988000000003</c:v>
                </c:pt>
                <c:pt idx="19">
                  <c:v>6468.8357699999997</c:v>
                </c:pt>
                <c:pt idx="20">
                  <c:v>6656.9162500000002</c:v>
                </c:pt>
                <c:pt idx="21">
                  <c:v>6676.9676900000004</c:v>
                </c:pt>
                <c:pt idx="22">
                  <c:v>6691.8748100000003</c:v>
                </c:pt>
                <c:pt idx="23">
                  <c:v>6705.0881200000003</c:v>
                </c:pt>
                <c:pt idx="24">
                  <c:v>6720.1300300000003</c:v>
                </c:pt>
                <c:pt idx="25">
                  <c:v>6725.8998300000003</c:v>
                </c:pt>
                <c:pt idx="26">
                  <c:v>6737.0241400000004</c:v>
                </c:pt>
                <c:pt idx="27">
                  <c:v>6837.3774299999995</c:v>
                </c:pt>
                <c:pt idx="28">
                  <c:v>6858.96666</c:v>
                </c:pt>
                <c:pt idx="29">
                  <c:v>6881.5946700000004</c:v>
                </c:pt>
                <c:pt idx="30">
                  <c:v>6894.1141399999997</c:v>
                </c:pt>
                <c:pt idx="31">
                  <c:v>7008.7802099999999</c:v>
                </c:pt>
                <c:pt idx="32">
                  <c:v>7024.4847200000004</c:v>
                </c:pt>
                <c:pt idx="33">
                  <c:v>7047.4041999999999</c:v>
                </c:pt>
                <c:pt idx="34">
                  <c:v>7076.1761999999999</c:v>
                </c:pt>
                <c:pt idx="35">
                  <c:v>7100.7346200000002</c:v>
                </c:pt>
                <c:pt idx="36">
                  <c:v>7210.0886099999998</c:v>
                </c:pt>
                <c:pt idx="37">
                  <c:v>7231.6444700000002</c:v>
                </c:pt>
                <c:pt idx="38">
                  <c:v>7252.7579299999998</c:v>
                </c:pt>
                <c:pt idx="39">
                  <c:v>7271.9457400000001</c:v>
                </c:pt>
                <c:pt idx="40">
                  <c:v>7336.6377700000003</c:v>
                </c:pt>
                <c:pt idx="41">
                  <c:v>7459.9037099999996</c:v>
                </c:pt>
                <c:pt idx="42">
                  <c:v>7587.2707899999996</c:v>
                </c:pt>
                <c:pt idx="43">
                  <c:v>7612.2706200000002</c:v>
                </c:pt>
                <c:pt idx="44">
                  <c:v>7641.7706200000002</c:v>
                </c:pt>
                <c:pt idx="45">
                  <c:v>7659.2706200000002</c:v>
                </c:pt>
                <c:pt idx="46">
                  <c:v>7705.7706200000002</c:v>
                </c:pt>
                <c:pt idx="47">
                  <c:v>7721.2706200000002</c:v>
                </c:pt>
                <c:pt idx="48">
                  <c:v>7736.7706200000002</c:v>
                </c:pt>
                <c:pt idx="49">
                  <c:v>7750.7706200000002</c:v>
                </c:pt>
                <c:pt idx="50">
                  <c:v>7776.7706200000002</c:v>
                </c:pt>
                <c:pt idx="51">
                  <c:v>7794.2706200000002</c:v>
                </c:pt>
                <c:pt idx="52">
                  <c:v>7820.7706200000002</c:v>
                </c:pt>
                <c:pt idx="53">
                  <c:v>7854.2706200000002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0E1-46B1-B1FC-87AD379043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2006576"/>
        <c:axId val="262007136"/>
      </c:scatterChart>
      <c:valAx>
        <c:axId val="262006576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 OverPressure (PSI)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262007136"/>
        <c:crosses val="autoZero"/>
        <c:crossBetween val="midCat"/>
        <c:dispUnits>
          <c:builtInUnit val="thousands"/>
          <c:dispUnitsLbl/>
        </c:dispUnits>
      </c:valAx>
      <c:valAx>
        <c:axId val="262007136"/>
        <c:scaling>
          <c:orientation val="maxMin"/>
          <c:max val="8000"/>
          <c:min val="4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Depth (ft)</a:t>
                </a:r>
              </a:p>
            </c:rich>
          </c:tx>
          <c:overlay val="0"/>
        </c:title>
        <c:numFmt formatCode="0.000" sourceLinked="1"/>
        <c:majorTickMark val="none"/>
        <c:minorTickMark val="none"/>
        <c:tickLblPos val="nextTo"/>
        <c:crossAx val="262006576"/>
        <c:crossesAt val="-1000"/>
        <c:crossBetween val="midCat"/>
      </c:valAx>
    </c:plotArea>
    <c:legend>
      <c:legendPos val="r"/>
      <c:overlay val="0"/>
      <c:spPr>
        <a:solidFill>
          <a:schemeClr val="bg1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41911</xdr:colOff>
      <xdr:row>42</xdr:row>
      <xdr:rowOff>17185</xdr:rowOff>
    </xdr:from>
    <xdr:to>
      <xdr:col>21</xdr:col>
      <xdr:colOff>560203</xdr:colOff>
      <xdr:row>57</xdr:row>
      <xdr:rowOff>152813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717692</xdr:colOff>
      <xdr:row>22</xdr:row>
      <xdr:rowOff>21948</xdr:rowOff>
    </xdr:from>
    <xdr:to>
      <xdr:col>21</xdr:col>
      <xdr:colOff>242851</xdr:colOff>
      <xdr:row>41</xdr:row>
      <xdr:rowOff>88209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481635</xdr:colOff>
      <xdr:row>22</xdr:row>
      <xdr:rowOff>67504</xdr:rowOff>
    </xdr:from>
    <xdr:to>
      <xdr:col>28</xdr:col>
      <xdr:colOff>133350</xdr:colOff>
      <xdr:row>41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17</xdr:col>
      <xdr:colOff>273739</xdr:colOff>
      <xdr:row>50</xdr:row>
      <xdr:rowOff>144118</xdr:rowOff>
    </xdr:from>
    <xdr:ext cx="617165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4770789" y="9811993"/>
          <a:ext cx="617165" cy="264560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 b="1"/>
            <a:t>Bowers</a:t>
          </a:r>
        </a:p>
      </xdr:txBody>
    </xdr:sp>
    <xdr:clientData/>
  </xdr:oneCellAnchor>
  <xdr:twoCellAnchor>
    <xdr:from>
      <xdr:col>13</xdr:col>
      <xdr:colOff>682902</xdr:colOff>
      <xdr:row>1</xdr:row>
      <xdr:rowOff>40171</xdr:rowOff>
    </xdr:from>
    <xdr:to>
      <xdr:col>21</xdr:col>
      <xdr:colOff>208062</xdr:colOff>
      <xdr:row>20</xdr:row>
      <xdr:rowOff>106846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419100</xdr:colOff>
      <xdr:row>1</xdr:row>
      <xdr:rowOff>76200</xdr:rowOff>
    </xdr:from>
    <xdr:to>
      <xdr:col>28</xdr:col>
      <xdr:colOff>592724</xdr:colOff>
      <xdr:row>20</xdr:row>
      <xdr:rowOff>114300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0.35402</cdr:x>
      <cdr:y>0.27041</cdr:y>
    </cdr:from>
    <cdr:to>
      <cdr:x>0.46797</cdr:x>
      <cdr:y>0.34219</cdr:y>
    </cdr:to>
    <cdr:sp macro="" textlink="">
      <cdr:nvSpPr>
        <cdr:cNvPr id="2" name="TextBox 4"/>
        <cdr:cNvSpPr txBox="1"/>
      </cdr:nvSpPr>
      <cdr:spPr>
        <a:xfrm xmlns:a="http://schemas.openxmlformats.org/drawingml/2006/main">
          <a:off x="1605568" y="996668"/>
          <a:ext cx="516798" cy="26456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/>
            <a:t>Eaton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0.52034</cdr:x>
      <cdr:y>0.08583</cdr:y>
    </cdr:from>
    <cdr:to>
      <cdr:x>0.71933</cdr:x>
      <cdr:y>0.20661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366298" y="304885"/>
          <a:ext cx="904920" cy="42901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1"/>
            <a:t>Hubbert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0.2759</cdr:x>
      <cdr:y>0.19088</cdr:y>
    </cdr:from>
    <cdr:to>
      <cdr:x>0.48261</cdr:x>
      <cdr:y>0.26266</cdr:y>
    </cdr:to>
    <cdr:sp macro="" textlink="">
      <cdr:nvSpPr>
        <cdr:cNvPr id="2" name="TextBox 4"/>
        <cdr:cNvSpPr txBox="1"/>
      </cdr:nvSpPr>
      <cdr:spPr>
        <a:xfrm xmlns:a="http://schemas.openxmlformats.org/drawingml/2006/main">
          <a:off x="1261416" y="718172"/>
          <a:ext cx="945078" cy="27006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/>
            <a:t>Geotechnical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0.37864</cdr:x>
      <cdr:y>0.13727</cdr:y>
    </cdr:from>
    <cdr:to>
      <cdr:x>0.57759</cdr:x>
      <cdr:y>0.22807</cdr:y>
    </cdr:to>
    <cdr:sp macro="" textlink="">
      <cdr:nvSpPr>
        <cdr:cNvPr id="2" name="TextBox 4"/>
        <cdr:cNvSpPr txBox="1"/>
      </cdr:nvSpPr>
      <cdr:spPr>
        <a:xfrm xmlns:a="http://schemas.openxmlformats.org/drawingml/2006/main">
          <a:off x="1695081" y="512533"/>
          <a:ext cx="890650" cy="33902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/>
            <a:t>Butterworth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285750</xdr:colOff>
      <xdr:row>0</xdr:row>
      <xdr:rowOff>90488</xdr:rowOff>
    </xdr:from>
    <xdr:to>
      <xdr:col>46</xdr:col>
      <xdr:colOff>190500</xdr:colOff>
      <xdr:row>23</xdr:row>
      <xdr:rowOff>164524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46</xdr:col>
      <xdr:colOff>606136</xdr:colOff>
      <xdr:row>0</xdr:row>
      <xdr:rowOff>176646</xdr:rowOff>
    </xdr:from>
    <xdr:to>
      <xdr:col>53</xdr:col>
      <xdr:colOff>519544</xdr:colOff>
      <xdr:row>24</xdr:row>
      <xdr:rowOff>8660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49</xdr:col>
      <xdr:colOff>86591</xdr:colOff>
      <xdr:row>5</xdr:row>
      <xdr:rowOff>129886</xdr:rowOff>
    </xdr:from>
    <xdr:to>
      <xdr:col>51</xdr:col>
      <xdr:colOff>129887</xdr:colOff>
      <xdr:row>13</xdr:row>
      <xdr:rowOff>86591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4515136" y="1151659"/>
          <a:ext cx="1255569" cy="1549977"/>
        </a:xfrm>
        <a:prstGeom prst="rect">
          <a:avLst/>
        </a:prstGeom>
        <a:solidFill>
          <a:schemeClr val="accent1">
            <a:alpha val="28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1047751</xdr:colOff>
      <xdr:row>7</xdr:row>
      <xdr:rowOff>104775</xdr:rowOff>
    </xdr:from>
    <xdr:to>
      <xdr:col>23</xdr:col>
      <xdr:colOff>238125</xdr:colOff>
      <xdr:row>33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29</xdr:col>
      <xdr:colOff>723899</xdr:colOff>
      <xdr:row>10</xdr:row>
      <xdr:rowOff>95250</xdr:rowOff>
    </xdr:from>
    <xdr:to>
      <xdr:col>36</xdr:col>
      <xdr:colOff>695324</xdr:colOff>
      <xdr:row>36</xdr:row>
      <xdr:rowOff>28575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676274</xdr:colOff>
      <xdr:row>10</xdr:row>
      <xdr:rowOff>66676</xdr:rowOff>
    </xdr:from>
    <xdr:to>
      <xdr:col>29</xdr:col>
      <xdr:colOff>600074</xdr:colOff>
      <xdr:row>36</xdr:row>
      <xdr:rowOff>85726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845820</xdr:colOff>
      <xdr:row>55</xdr:row>
      <xdr:rowOff>38100</xdr:rowOff>
    </xdr:from>
    <xdr:to>
      <xdr:col>18</xdr:col>
      <xdr:colOff>714374</xdr:colOff>
      <xdr:row>81</xdr:row>
      <xdr:rowOff>85725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sers\flemings\Box%20Sync\Text\Chapter_3\HW_6_Pp_Hubbert\HW_6_Pp_Hubbe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30_PZ_A20_ST"/>
      <sheetName val="Hubbert_hand_Answer"/>
      <sheetName val="Bowers_hand_answer"/>
      <sheetName val="Bowers Unload"/>
      <sheetName val="Smectite-illite"/>
    </sheetNames>
    <sheetDataSet>
      <sheetData sheetId="0">
        <row r="2">
          <cell r="D2">
            <v>4259.2700000000004</v>
          </cell>
          <cell r="I2">
            <v>1976.3012800000004</v>
          </cell>
          <cell r="J2">
            <v>3816.5</v>
          </cell>
          <cell r="P2">
            <v>1921.0406488316344</v>
          </cell>
        </row>
        <row r="3">
          <cell r="D3">
            <v>4287.2700000000004</v>
          </cell>
          <cell r="I3">
            <v>1989.2932800000003</v>
          </cell>
          <cell r="J3">
            <v>3842.7139999999999</v>
          </cell>
          <cell r="P3">
            <v>1850.5723794127937</v>
          </cell>
        </row>
        <row r="4">
          <cell r="D4">
            <v>4574.2700000000004</v>
          </cell>
          <cell r="I4">
            <v>2122.4612800000004</v>
          </cell>
          <cell r="J4">
            <v>4104.1810000000005</v>
          </cell>
          <cell r="P4">
            <v>2039.3254933529165</v>
          </cell>
        </row>
        <row r="5">
          <cell r="D5">
            <v>4717.1949400000003</v>
          </cell>
          <cell r="I5">
            <v>2188.7784521600001</v>
          </cell>
          <cell r="J5">
            <v>4238.7470000000003</v>
          </cell>
          <cell r="P5">
            <v>2142.3424452849849</v>
          </cell>
        </row>
        <row r="6">
          <cell r="D6">
            <v>5208.9087600000003</v>
          </cell>
          <cell r="I6">
            <v>2416.9336646400002</v>
          </cell>
          <cell r="J6">
            <v>4705.1830000000009</v>
          </cell>
          <cell r="P6">
            <v>2581.5441091376606</v>
          </cell>
        </row>
        <row r="7">
          <cell r="D7">
            <v>5258.8947900000003</v>
          </cell>
          <cell r="I7">
            <v>2440.1271825600002</v>
          </cell>
          <cell r="J7">
            <v>4753.5930000000008</v>
          </cell>
          <cell r="P7">
            <v>2535.1235499937907</v>
          </cell>
        </row>
        <row r="8">
          <cell r="D8">
            <v>5785.2265900000002</v>
          </cell>
          <cell r="I8">
            <v>2684.3451377600004</v>
          </cell>
          <cell r="J8">
            <v>5266.1510000000007</v>
          </cell>
          <cell r="P8">
            <v>2959.2855714495695</v>
          </cell>
        </row>
        <row r="9">
          <cell r="D9">
            <v>5805.3318200000003</v>
          </cell>
          <cell r="I9">
            <v>2693.6739644800004</v>
          </cell>
          <cell r="J9">
            <v>5286.0650000000005</v>
          </cell>
          <cell r="P9">
            <v>2955.9655004554998</v>
          </cell>
        </row>
        <row r="10">
          <cell r="D10">
            <v>5828.9850299999998</v>
          </cell>
          <cell r="I10">
            <v>2704.6490539199999</v>
          </cell>
          <cell r="J10">
            <v>5308.4780000000001</v>
          </cell>
          <cell r="P10">
            <v>2989.0895867391737</v>
          </cell>
        </row>
        <row r="11">
          <cell r="D11">
            <v>5885.7527399999999</v>
          </cell>
          <cell r="I11">
            <v>2730.9892713600002</v>
          </cell>
          <cell r="J11">
            <v>5364.2270000000008</v>
          </cell>
          <cell r="P11">
            <v>3026.6526525510189</v>
          </cell>
        </row>
        <row r="12">
          <cell r="D12">
            <v>5914.1365900000001</v>
          </cell>
          <cell r="I12">
            <v>2744.1593777600001</v>
          </cell>
          <cell r="J12">
            <v>5392.402000000001</v>
          </cell>
          <cell r="P12">
            <v>3019.528051044425</v>
          </cell>
        </row>
        <row r="13">
          <cell r="D13">
            <v>5945.27999</v>
          </cell>
          <cell r="I13">
            <v>2758.6099153600003</v>
          </cell>
          <cell r="J13">
            <v>5423.0430000000006</v>
          </cell>
          <cell r="P13">
            <v>3107.3708167023578</v>
          </cell>
        </row>
        <row r="14">
          <cell r="D14">
            <v>5979.5771400000003</v>
          </cell>
          <cell r="I14">
            <v>2774.5237929600003</v>
          </cell>
          <cell r="J14">
            <v>5457.0030000000006</v>
          </cell>
          <cell r="P14">
            <v>3186.4665588221715</v>
          </cell>
        </row>
        <row r="15">
          <cell r="D15">
            <v>6001.2592500000001</v>
          </cell>
          <cell r="I15">
            <v>2784.584292</v>
          </cell>
          <cell r="J15">
            <v>5477.6140000000005</v>
          </cell>
          <cell r="P15">
            <v>3181.834250146142</v>
          </cell>
        </row>
        <row r="16">
          <cell r="D16">
            <v>6304.4145799999997</v>
          </cell>
          <cell r="I16">
            <v>2925.24836512</v>
          </cell>
          <cell r="J16">
            <v>5767.6320000000005</v>
          </cell>
          <cell r="P16">
            <v>3459.8408205309129</v>
          </cell>
        </row>
        <row r="17">
          <cell r="D17">
            <v>6321.7602699999998</v>
          </cell>
          <cell r="I17">
            <v>2933.2967652799998</v>
          </cell>
          <cell r="J17">
            <v>5784.5350000000008</v>
          </cell>
          <cell r="P17">
            <v>3526.9642965092075</v>
          </cell>
        </row>
        <row r="18">
          <cell r="D18">
            <v>6343.0481600000003</v>
          </cell>
          <cell r="I18">
            <v>2943.1743462400004</v>
          </cell>
          <cell r="J18">
            <v>5805.13</v>
          </cell>
          <cell r="P18">
            <v>3610.2348733589083</v>
          </cell>
        </row>
        <row r="19">
          <cell r="D19">
            <v>6362.7591700000003</v>
          </cell>
          <cell r="I19">
            <v>2952.3202548800004</v>
          </cell>
          <cell r="J19">
            <v>5823.3870000000006</v>
          </cell>
          <cell r="P19">
            <v>3661.8931626062713</v>
          </cell>
        </row>
        <row r="20">
          <cell r="D20">
            <v>6455.9988000000003</v>
          </cell>
          <cell r="I20">
            <v>2995.5834432000001</v>
          </cell>
          <cell r="J20">
            <v>5910.3140000000003</v>
          </cell>
          <cell r="P20">
            <v>3797.2579818081344</v>
          </cell>
        </row>
        <row r="21">
          <cell r="D21">
            <v>6468.8357699999997</v>
          </cell>
          <cell r="I21">
            <v>3001.5397972800001</v>
          </cell>
          <cell r="J21">
            <v>5922.8590000000004</v>
          </cell>
          <cell r="P21">
            <v>3862.4999236689682</v>
          </cell>
        </row>
        <row r="22">
          <cell r="D22">
            <v>6656.9162500000002</v>
          </cell>
          <cell r="I22">
            <v>3088.8091400000003</v>
          </cell>
          <cell r="J22">
            <v>6103.2980000000007</v>
          </cell>
          <cell r="P22">
            <v>4117.197717255327</v>
          </cell>
        </row>
        <row r="23">
          <cell r="D23">
            <v>6676.9676900000004</v>
          </cell>
          <cell r="I23">
            <v>3098.1130081600004</v>
          </cell>
          <cell r="J23">
            <v>6123.1870000000008</v>
          </cell>
          <cell r="P23">
            <v>4205.8132437833492</v>
          </cell>
        </row>
        <row r="24">
          <cell r="D24">
            <v>6691.8748100000003</v>
          </cell>
          <cell r="I24">
            <v>3105.0299118400003</v>
          </cell>
          <cell r="J24">
            <v>6137.9380000000001</v>
          </cell>
          <cell r="P24">
            <v>4222.7629524131607</v>
          </cell>
        </row>
        <row r="25">
          <cell r="A25">
            <v>4376.9230769229998</v>
          </cell>
          <cell r="C25">
            <v>2115.3639563150114</v>
          </cell>
          <cell r="D25">
            <v>6705.0881200000003</v>
          </cell>
          <cell r="I25">
            <v>3111.1608876800005</v>
          </cell>
          <cell r="J25">
            <v>6150.9060000000009</v>
          </cell>
          <cell r="P25">
            <v>4260.6943531807747</v>
          </cell>
        </row>
        <row r="26">
          <cell r="A26">
            <v>4930.7692307690004</v>
          </cell>
          <cell r="C26">
            <v>2442.6269306739487</v>
          </cell>
          <cell r="D26">
            <v>6720.1300300000003</v>
          </cell>
          <cell r="I26">
            <v>3118.1403339200001</v>
          </cell>
          <cell r="J26">
            <v>6165.4290000000001</v>
          </cell>
          <cell r="P26">
            <v>4329.0934408261573</v>
          </cell>
        </row>
        <row r="27">
          <cell r="A27">
            <v>6402.5641025639998</v>
          </cell>
          <cell r="C27">
            <v>3368.9996907242676</v>
          </cell>
          <cell r="D27">
            <v>6725.8998300000003</v>
          </cell>
          <cell r="I27">
            <v>3120.8175211200005</v>
          </cell>
          <cell r="J27">
            <v>6170.9820000000009</v>
          </cell>
          <cell r="P27">
            <v>4372.5677916160766</v>
          </cell>
        </row>
        <row r="28">
          <cell r="A28">
            <v>6925.6410256409999</v>
          </cell>
          <cell r="C28">
            <v>5540.2848455210114</v>
          </cell>
          <cell r="D28">
            <v>6737.0241400000004</v>
          </cell>
          <cell r="I28">
            <v>3125.9792009600005</v>
          </cell>
          <cell r="J28">
            <v>6181.9080000000004</v>
          </cell>
          <cell r="P28">
            <v>4416.8631873407703</v>
          </cell>
        </row>
        <row r="29">
          <cell r="A29">
            <v>7130.7692307690004</v>
          </cell>
          <cell r="C29">
            <v>5979.96031368069</v>
          </cell>
          <cell r="D29">
            <v>6837.3774299999995</v>
          </cell>
          <cell r="I29">
            <v>3172.5431275199999</v>
          </cell>
          <cell r="J29">
            <v>6280.8110000000006</v>
          </cell>
          <cell r="P29">
            <v>4551.223202814911</v>
          </cell>
        </row>
        <row r="30">
          <cell r="A30">
            <v>7178.6324786320001</v>
          </cell>
          <cell r="C30">
            <v>6099.7239106617926</v>
          </cell>
          <cell r="D30">
            <v>6858.96666</v>
          </cell>
          <cell r="I30">
            <v>3182.5605302400004</v>
          </cell>
          <cell r="J30">
            <v>6302.2980000000007</v>
          </cell>
          <cell r="P30">
            <v>4624.7825439626977</v>
          </cell>
        </row>
        <row r="31">
          <cell r="A31">
            <v>7219.658119658</v>
          </cell>
          <cell r="C31">
            <v>6028.4901599440354</v>
          </cell>
          <cell r="D31">
            <v>6881.5946700000004</v>
          </cell>
          <cell r="I31">
            <v>3193.0599268800001</v>
          </cell>
          <cell r="J31">
            <v>6324.9120000000003</v>
          </cell>
          <cell r="P31">
            <v>4694.2257589580622</v>
          </cell>
        </row>
        <row r="32">
          <cell r="A32">
            <v>7223.0769230770002</v>
          </cell>
          <cell r="C32">
            <v>6207.5233912282019</v>
          </cell>
          <cell r="D32">
            <v>6894.1141399999997</v>
          </cell>
          <cell r="I32">
            <v>3198.8689609600001</v>
          </cell>
          <cell r="J32">
            <v>6337.3010000000004</v>
          </cell>
          <cell r="P32">
            <v>4756.3582226060207</v>
          </cell>
        </row>
        <row r="33">
          <cell r="D33">
            <v>7008.7802099999999</v>
          </cell>
          <cell r="I33">
            <v>3252.0740174400003</v>
          </cell>
          <cell r="J33">
            <v>6446.2470000000003</v>
          </cell>
          <cell r="P33">
            <v>4908.0691736664357</v>
          </cell>
        </row>
        <row r="34">
          <cell r="D34">
            <v>7024.4847200000004</v>
          </cell>
          <cell r="I34">
            <v>3259.3609100800004</v>
          </cell>
          <cell r="J34">
            <v>6461.6470000000008</v>
          </cell>
          <cell r="P34">
            <v>5041.7608332513955</v>
          </cell>
        </row>
        <row r="35">
          <cell r="D35">
            <v>7047.4041999999999</v>
          </cell>
          <cell r="I35">
            <v>3269.9955488000001</v>
          </cell>
          <cell r="J35">
            <v>6483.3990000000003</v>
          </cell>
          <cell r="P35">
            <v>5173.4975199341006</v>
          </cell>
        </row>
        <row r="36">
          <cell r="D36">
            <v>7076.1761999999999</v>
          </cell>
          <cell r="I36">
            <v>3283.3457567999999</v>
          </cell>
          <cell r="J36">
            <v>6508.8730000000005</v>
          </cell>
          <cell r="P36">
            <v>5276.7485509834114</v>
          </cell>
        </row>
        <row r="37">
          <cell r="D37">
            <v>7100.7346200000002</v>
          </cell>
          <cell r="I37">
            <v>3294.7408636800001</v>
          </cell>
          <cell r="J37">
            <v>6532.9180000000006</v>
          </cell>
          <cell r="P37">
            <v>5345.5680252371121</v>
          </cell>
        </row>
        <row r="38">
          <cell r="D38">
            <v>7210.0886099999998</v>
          </cell>
          <cell r="I38">
            <v>3345.4811150400001</v>
          </cell>
          <cell r="J38">
            <v>6638.3470000000007</v>
          </cell>
          <cell r="P38">
            <v>5488.5725383436948</v>
          </cell>
        </row>
        <row r="39">
          <cell r="D39">
            <v>7231.6444700000002</v>
          </cell>
          <cell r="I39">
            <v>3355.4830340800004</v>
          </cell>
          <cell r="J39">
            <v>6659.2290000000003</v>
          </cell>
          <cell r="P39">
            <v>5544.5283816160982</v>
          </cell>
        </row>
        <row r="40">
          <cell r="D40">
            <v>7252.7579299999998</v>
          </cell>
          <cell r="I40">
            <v>3365.2796795200002</v>
          </cell>
          <cell r="J40">
            <v>6679.3280000000004</v>
          </cell>
          <cell r="P40">
            <v>5575.8133189942318</v>
          </cell>
        </row>
        <row r="41">
          <cell r="D41">
            <v>7271.9457400000001</v>
          </cell>
          <cell r="I41">
            <v>3374.1828233600004</v>
          </cell>
          <cell r="J41">
            <v>6697.0480000000007</v>
          </cell>
          <cell r="P41">
            <v>5589.998971647401</v>
          </cell>
        </row>
        <row r="42">
          <cell r="D42">
            <v>7336.6377700000003</v>
          </cell>
          <cell r="I42">
            <v>3404.1999252800001</v>
          </cell>
          <cell r="J42">
            <v>6760.6760000000004</v>
          </cell>
          <cell r="P42">
            <v>5656.0148373295815</v>
          </cell>
        </row>
        <row r="43">
          <cell r="D43">
            <v>7459.9037099999996</v>
          </cell>
          <cell r="I43">
            <v>3461.3953214399999</v>
          </cell>
          <cell r="J43">
            <v>6883.5450000000001</v>
          </cell>
          <cell r="P43">
            <v>5774.9221547634115</v>
          </cell>
        </row>
        <row r="44">
          <cell r="D44">
            <v>7587.2707899999996</v>
          </cell>
          <cell r="I44">
            <v>3520.4936465599999</v>
          </cell>
          <cell r="J44">
            <v>7009.7690000000002</v>
          </cell>
          <cell r="P44">
            <v>5883.209492308767</v>
          </cell>
        </row>
        <row r="45">
          <cell r="D45">
            <v>7612.2706200000002</v>
          </cell>
          <cell r="I45">
            <v>3532.0935676800004</v>
          </cell>
          <cell r="J45">
            <v>7034.4870000000001</v>
          </cell>
          <cell r="P45">
            <v>5903.7494138789925</v>
          </cell>
        </row>
        <row r="46">
          <cell r="D46">
            <v>7641.7706200000002</v>
          </cell>
          <cell r="I46">
            <v>3545.7815676800001</v>
          </cell>
          <cell r="J46">
            <v>7063.6280000000006</v>
          </cell>
          <cell r="P46">
            <v>5926.377813688583</v>
          </cell>
        </row>
        <row r="47">
          <cell r="D47">
            <v>7659.2706200000002</v>
          </cell>
          <cell r="I47">
            <v>3553.9015676800004</v>
          </cell>
          <cell r="J47">
            <v>7081.0730000000003</v>
          </cell>
          <cell r="P47">
            <v>5920.94653983234</v>
          </cell>
        </row>
        <row r="48">
          <cell r="D48">
            <v>7705.7706200000002</v>
          </cell>
          <cell r="I48">
            <v>3575.4775676800004</v>
          </cell>
          <cell r="J48">
            <v>7127.0890000000009</v>
          </cell>
          <cell r="P48">
            <v>5943.3196211743525</v>
          </cell>
        </row>
        <row r="49">
          <cell r="D49">
            <v>7721.2706200000002</v>
          </cell>
          <cell r="I49">
            <v>3582.6695676800005</v>
          </cell>
          <cell r="J49">
            <v>7142.5700000000006</v>
          </cell>
          <cell r="P49">
            <v>5950.0157439175991</v>
          </cell>
        </row>
        <row r="50">
          <cell r="D50">
            <v>7736.7706200000002</v>
          </cell>
          <cell r="I50">
            <v>3589.8615676800005</v>
          </cell>
          <cell r="J50">
            <v>7157.9150000000009</v>
          </cell>
          <cell r="P50">
            <v>5969.0908750004119</v>
          </cell>
        </row>
        <row r="51">
          <cell r="D51">
            <v>7750.7706200000002</v>
          </cell>
          <cell r="I51">
            <v>3596.3575676800001</v>
          </cell>
          <cell r="J51">
            <v>7171.7220000000007</v>
          </cell>
          <cell r="P51">
            <v>5997.5326522565883</v>
          </cell>
        </row>
        <row r="52">
          <cell r="D52">
            <v>7776.7706200000002</v>
          </cell>
          <cell r="I52">
            <v>3608.4215676800004</v>
          </cell>
          <cell r="J52">
            <v>7197.3310000000001</v>
          </cell>
          <cell r="P52">
            <v>6010.8548362779547</v>
          </cell>
        </row>
        <row r="53">
          <cell r="D53">
            <v>7794.2706200000002</v>
          </cell>
          <cell r="I53">
            <v>3616.5415676800003</v>
          </cell>
          <cell r="J53">
            <v>7214.6120000000001</v>
          </cell>
          <cell r="P53">
            <v>6016.1367517658236</v>
          </cell>
        </row>
        <row r="54">
          <cell r="D54">
            <v>7820.7706200000002</v>
          </cell>
          <cell r="I54">
            <v>3628.8375676800001</v>
          </cell>
          <cell r="J54">
            <v>7240.7720000000008</v>
          </cell>
          <cell r="P54">
            <v>6028.5142432118419</v>
          </cell>
        </row>
        <row r="55">
          <cell r="D55">
            <v>7854.2706200000002</v>
          </cell>
          <cell r="I55">
            <v>3644.3815676800004</v>
          </cell>
          <cell r="J55">
            <v>7273.3310000000001</v>
          </cell>
          <cell r="P55">
            <v>6043.5911454156476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38"/>
  <sheetViews>
    <sheetView tabSelected="1" topLeftCell="B23" zoomScale="90" zoomScaleNormal="90" workbookViewId="0">
      <selection activeCell="AG22" sqref="AG22"/>
    </sheetView>
  </sheetViews>
  <sheetFormatPr defaultRowHeight="15"/>
  <cols>
    <col min="1" max="1" width="12" customWidth="1"/>
    <col min="2" max="2" width="12.5703125" customWidth="1"/>
    <col min="3" max="3" width="12" customWidth="1"/>
    <col min="4" max="4" width="14.5703125" customWidth="1"/>
    <col min="5" max="6" width="11.85546875" customWidth="1"/>
    <col min="7" max="9" width="12.7109375" customWidth="1"/>
    <col min="10" max="12" width="15.85546875" customWidth="1"/>
    <col min="14" max="14" width="11.140625" customWidth="1"/>
    <col min="34" max="39" width="9.140625" customWidth="1"/>
    <col min="41" max="41" width="12.140625" customWidth="1"/>
  </cols>
  <sheetData>
    <row r="1" spans="1:35" ht="20.25">
      <c r="A1" s="5" t="s">
        <v>4</v>
      </c>
      <c r="B1" s="6" t="s">
        <v>5</v>
      </c>
      <c r="C1" s="5" t="s">
        <v>8</v>
      </c>
      <c r="D1" s="4" t="s">
        <v>7</v>
      </c>
      <c r="E1" s="4" t="s">
        <v>9</v>
      </c>
      <c r="F1" s="4" t="s">
        <v>10</v>
      </c>
      <c r="G1" s="37" t="s">
        <v>12</v>
      </c>
      <c r="H1" s="7" t="s">
        <v>86</v>
      </c>
      <c r="I1" s="37" t="s">
        <v>87</v>
      </c>
      <c r="J1" s="8" t="s">
        <v>11</v>
      </c>
      <c r="K1" s="8" t="s">
        <v>16</v>
      </c>
      <c r="L1" s="10" t="s">
        <v>17</v>
      </c>
      <c r="M1" s="4" t="s">
        <v>14</v>
      </c>
      <c r="AE1" s="42" t="s">
        <v>99</v>
      </c>
      <c r="AF1" s="30"/>
      <c r="AG1" s="30"/>
      <c r="AH1" s="30"/>
      <c r="AI1" s="30"/>
    </row>
    <row r="2" spans="1:35" ht="30">
      <c r="A2" s="38" t="s">
        <v>6</v>
      </c>
      <c r="B2" s="39" t="s">
        <v>90</v>
      </c>
      <c r="C2" s="39" t="s">
        <v>91</v>
      </c>
      <c r="D2" s="39" t="s">
        <v>92</v>
      </c>
      <c r="E2" s="39" t="s">
        <v>93</v>
      </c>
      <c r="F2" s="39"/>
      <c r="G2" s="39" t="s">
        <v>89</v>
      </c>
      <c r="H2" s="39"/>
      <c r="I2" s="39"/>
      <c r="J2" s="39" t="s">
        <v>13</v>
      </c>
      <c r="K2" s="39" t="s">
        <v>88</v>
      </c>
      <c r="L2" s="39" t="s">
        <v>15</v>
      </c>
      <c r="M2" s="38"/>
      <c r="AE2" s="5" t="s">
        <v>18</v>
      </c>
      <c r="AF2" s="5" t="s">
        <v>94</v>
      </c>
      <c r="AG2" s="40">
        <v>2.24E-4</v>
      </c>
      <c r="AH2" s="4" t="s">
        <v>97</v>
      </c>
      <c r="AI2" s="5">
        <v>0.39</v>
      </c>
    </row>
    <row r="3" spans="1:35">
      <c r="A3">
        <v>563.5</v>
      </c>
      <c r="B3">
        <v>393.495</v>
      </c>
      <c r="C3">
        <v>196.3443</v>
      </c>
      <c r="D3">
        <v>261.69499999999999</v>
      </c>
      <c r="E3">
        <f>(1/(C3))*1000000</f>
        <v>5093.0941208886634</v>
      </c>
      <c r="F3">
        <f>E3-5000</f>
        <v>93.094120888663383</v>
      </c>
      <c r="G3">
        <f t="shared" ref="G3:G38" si="0">B3-D3</f>
        <v>131.80000000000001</v>
      </c>
      <c r="H3">
        <f t="shared" ref="H3:H32" si="1">LOG(G3)</f>
        <v>2.1199154102579909</v>
      </c>
      <c r="I3">
        <f t="shared" ref="I3:I32" si="2">G3/1000</f>
        <v>0.1318</v>
      </c>
      <c r="J3">
        <f t="shared" ref="J3:J32" si="3">1-((220/3.28)/(C3))^(1/2.19)</f>
        <v>0.38764926114338483</v>
      </c>
      <c r="K3">
        <f>J3/(1-J3)</f>
        <v>0.63305102214329934</v>
      </c>
      <c r="L3">
        <f>K3+1</f>
        <v>1.6330510221432992</v>
      </c>
      <c r="M3">
        <f t="shared" ref="M3:M32" si="4">LOG(E3)</f>
        <v>3.7069817020557929</v>
      </c>
      <c r="AE3" s="5" t="s">
        <v>3</v>
      </c>
      <c r="AF3" s="5" t="s">
        <v>20</v>
      </c>
      <c r="AG3" s="40">
        <v>4.019E-5</v>
      </c>
      <c r="AH3" s="5" t="s">
        <v>21</v>
      </c>
      <c r="AI3" s="5">
        <v>3.7160000000000002</v>
      </c>
    </row>
    <row r="4" spans="1:35">
      <c r="A4">
        <v>591.5</v>
      </c>
      <c r="B4">
        <v>418.31700000000001</v>
      </c>
      <c r="C4">
        <v>195.43770000000001</v>
      </c>
      <c r="D4">
        <v>274.69799999999998</v>
      </c>
      <c r="E4">
        <f t="shared" ref="E4:E32" si="5">(1/(C4))*1000000</f>
        <v>5116.7200596404891</v>
      </c>
      <c r="F4">
        <f t="shared" ref="F4:F38" si="6">E4-5000</f>
        <v>116.72005964048913</v>
      </c>
      <c r="G4">
        <f t="shared" si="0"/>
        <v>143.61900000000003</v>
      </c>
      <c r="H4">
        <f t="shared" si="1"/>
        <v>2.1572118984669491</v>
      </c>
      <c r="I4">
        <f t="shared" si="2"/>
        <v>0.14361900000000002</v>
      </c>
      <c r="J4">
        <f t="shared" si="3"/>
        <v>0.38635382171083243</v>
      </c>
      <c r="K4">
        <f t="shared" ref="K4:K38" si="7">J4/(1-J4)</f>
        <v>0.62960356534441175</v>
      </c>
      <c r="L4">
        <f t="shared" ref="L4:L38" si="8">K4+1</f>
        <v>1.6296035653444116</v>
      </c>
      <c r="M4">
        <f t="shared" si="4"/>
        <v>3.7089916569801065</v>
      </c>
      <c r="AE4" s="5" t="s">
        <v>22</v>
      </c>
      <c r="AF4" s="5" t="s">
        <v>95</v>
      </c>
      <c r="AG4" s="5">
        <v>0.27</v>
      </c>
      <c r="AH4" s="4" t="s">
        <v>19</v>
      </c>
      <c r="AI4" s="5">
        <v>1.28</v>
      </c>
    </row>
    <row r="5" spans="1:35" ht="18">
      <c r="A5">
        <v>731</v>
      </c>
      <c r="B5">
        <v>542.34400000000005</v>
      </c>
      <c r="C5">
        <v>192.25579999999999</v>
      </c>
      <c r="D5">
        <v>339.483</v>
      </c>
      <c r="E5">
        <f t="shared" si="5"/>
        <v>5201.4035467330505</v>
      </c>
      <c r="F5">
        <f t="shared" si="6"/>
        <v>201.40354673305046</v>
      </c>
      <c r="G5">
        <f t="shared" si="0"/>
        <v>202.86100000000005</v>
      </c>
      <c r="H5">
        <f t="shared" si="1"/>
        <v>2.3071985620022741</v>
      </c>
      <c r="I5">
        <f t="shared" si="2"/>
        <v>0.20286100000000004</v>
      </c>
      <c r="J5">
        <f t="shared" si="3"/>
        <v>0.38173702990309466</v>
      </c>
      <c r="K5">
        <f t="shared" si="7"/>
        <v>0.6174347298258247</v>
      </c>
      <c r="L5">
        <f t="shared" si="8"/>
        <v>1.6174347298258247</v>
      </c>
      <c r="M5">
        <f t="shared" si="4"/>
        <v>3.7161205494719187</v>
      </c>
      <c r="AE5" s="5" t="s">
        <v>23</v>
      </c>
      <c r="AF5" s="4" t="s">
        <v>27</v>
      </c>
      <c r="AG5" s="5">
        <v>2.6688999999999998</v>
      </c>
      <c r="AH5" s="4" t="s">
        <v>24</v>
      </c>
      <c r="AI5" s="5">
        <v>-0.09</v>
      </c>
    </row>
    <row r="6" spans="1:35" ht="18">
      <c r="A6">
        <v>758</v>
      </c>
      <c r="B6">
        <v>566.41899999999998</v>
      </c>
      <c r="C6">
        <v>193.96260000000001</v>
      </c>
      <c r="D6">
        <v>352.02199999999999</v>
      </c>
      <c r="E6">
        <f t="shared" si="5"/>
        <v>5155.6330962773236</v>
      </c>
      <c r="F6">
        <f t="shared" si="6"/>
        <v>155.6330962773236</v>
      </c>
      <c r="G6">
        <f t="shared" si="0"/>
        <v>214.39699999999999</v>
      </c>
      <c r="H6">
        <f t="shared" si="1"/>
        <v>2.3312187040964734</v>
      </c>
      <c r="I6">
        <f t="shared" si="2"/>
        <v>0.214397</v>
      </c>
      <c r="J6">
        <f t="shared" si="3"/>
        <v>0.38422723737600029</v>
      </c>
      <c r="K6">
        <f t="shared" si="7"/>
        <v>0.6239756947655305</v>
      </c>
      <c r="L6">
        <f t="shared" si="8"/>
        <v>1.6239756947655306</v>
      </c>
      <c r="M6">
        <f t="shared" si="4"/>
        <v>3.7122820029536832</v>
      </c>
      <c r="AE6" s="5" t="s">
        <v>25</v>
      </c>
      <c r="AF6" s="4" t="s">
        <v>26</v>
      </c>
      <c r="AG6" s="40">
        <v>-0.29759999999999998</v>
      </c>
      <c r="AH6" s="4" t="s">
        <v>96</v>
      </c>
      <c r="AI6" s="5">
        <v>1.329</v>
      </c>
    </row>
    <row r="7" spans="1:35">
      <c r="A7">
        <v>774.5</v>
      </c>
      <c r="B7">
        <v>581.14200000000005</v>
      </c>
      <c r="C7">
        <v>192.9075</v>
      </c>
      <c r="D7">
        <v>359.685</v>
      </c>
      <c r="E7">
        <f t="shared" si="5"/>
        <v>5183.8316291486854</v>
      </c>
      <c r="F7">
        <f t="shared" si="6"/>
        <v>183.83162914868535</v>
      </c>
      <c r="G7">
        <f t="shared" si="0"/>
        <v>221.45700000000005</v>
      </c>
      <c r="H7">
        <f t="shared" si="1"/>
        <v>2.3452894123847261</v>
      </c>
      <c r="I7">
        <f t="shared" si="2"/>
        <v>0.22145700000000004</v>
      </c>
      <c r="J7">
        <f t="shared" si="3"/>
        <v>0.38269164183197435</v>
      </c>
      <c r="K7">
        <f t="shared" si="7"/>
        <v>0.61993594735648994</v>
      </c>
      <c r="L7">
        <f t="shared" si="8"/>
        <v>1.61993594735649</v>
      </c>
      <c r="M7">
        <f t="shared" si="4"/>
        <v>3.7146508872068393</v>
      </c>
    </row>
    <row r="8" spans="1:35">
      <c r="A8">
        <v>992.5</v>
      </c>
      <c r="B8">
        <v>776.32600000000002</v>
      </c>
      <c r="C8">
        <v>176.4639</v>
      </c>
      <c r="D8">
        <v>460.92599999999999</v>
      </c>
      <c r="E8">
        <f t="shared" si="5"/>
        <v>5666.8814414732988</v>
      </c>
      <c r="F8">
        <f t="shared" si="6"/>
        <v>666.88144147329876</v>
      </c>
      <c r="G8">
        <f t="shared" si="0"/>
        <v>315.40000000000003</v>
      </c>
      <c r="H8">
        <f t="shared" si="1"/>
        <v>2.4988616889928843</v>
      </c>
      <c r="I8">
        <f t="shared" si="2"/>
        <v>0.31540000000000001</v>
      </c>
      <c r="J8">
        <f t="shared" si="3"/>
        <v>0.35706021134993626</v>
      </c>
      <c r="K8">
        <f t="shared" si="7"/>
        <v>0.55535559884951424</v>
      </c>
      <c r="L8">
        <f t="shared" si="8"/>
        <v>1.5553555988495142</v>
      </c>
      <c r="M8">
        <f t="shared" si="4"/>
        <v>3.7533441267313958</v>
      </c>
    </row>
    <row r="9" spans="1:35">
      <c r="A9">
        <v>1015.5</v>
      </c>
      <c r="B9">
        <v>797.01400000000001</v>
      </c>
      <c r="C9">
        <v>176.49010000000001</v>
      </c>
      <c r="D9">
        <v>471.608</v>
      </c>
      <c r="E9">
        <f t="shared" si="5"/>
        <v>5666.0401914894946</v>
      </c>
      <c r="F9">
        <f t="shared" si="6"/>
        <v>666.04019148949465</v>
      </c>
      <c r="G9">
        <f t="shared" si="0"/>
        <v>325.40600000000001</v>
      </c>
      <c r="H9">
        <f t="shared" si="1"/>
        <v>2.5124255564154314</v>
      </c>
      <c r="I9">
        <f t="shared" si="2"/>
        <v>0.32540600000000003</v>
      </c>
      <c r="J9">
        <f t="shared" si="3"/>
        <v>0.35710379510523316</v>
      </c>
      <c r="K9">
        <f t="shared" si="7"/>
        <v>0.55546104081246839</v>
      </c>
      <c r="L9">
        <f t="shared" si="8"/>
        <v>1.5554610408124683</v>
      </c>
      <c r="M9">
        <f t="shared" si="4"/>
        <v>3.7532796508198225</v>
      </c>
    </row>
    <row r="10" spans="1:35">
      <c r="A10">
        <v>1106</v>
      </c>
      <c r="B10">
        <v>878.56600000000003</v>
      </c>
      <c r="C10">
        <v>179.0103</v>
      </c>
      <c r="D10">
        <v>513.63699999999994</v>
      </c>
      <c r="E10">
        <f t="shared" si="5"/>
        <v>5586.2707341421137</v>
      </c>
      <c r="F10">
        <f t="shared" si="6"/>
        <v>586.27073414211372</v>
      </c>
      <c r="G10">
        <f t="shared" si="0"/>
        <v>364.92900000000009</v>
      </c>
      <c r="H10">
        <f t="shared" si="1"/>
        <v>2.5622083770383495</v>
      </c>
      <c r="I10">
        <f t="shared" si="2"/>
        <v>0.36492900000000011</v>
      </c>
      <c r="J10">
        <f t="shared" si="3"/>
        <v>0.36125260781019208</v>
      </c>
      <c r="K10">
        <f t="shared" si="7"/>
        <v>0.56556412163455616</v>
      </c>
      <c r="L10">
        <f t="shared" si="8"/>
        <v>1.5655641216345562</v>
      </c>
      <c r="M10">
        <f t="shared" si="4"/>
        <v>3.7471219796096635</v>
      </c>
    </row>
    <row r="11" spans="1:35">
      <c r="A11">
        <v>1162</v>
      </c>
      <c r="B11">
        <v>929.13699999999994</v>
      </c>
      <c r="C11">
        <v>172.2328</v>
      </c>
      <c r="D11">
        <v>539.64400000000001</v>
      </c>
      <c r="E11">
        <f t="shared" si="5"/>
        <v>5806.0950062938073</v>
      </c>
      <c r="F11">
        <f t="shared" si="6"/>
        <v>806.09500629380727</v>
      </c>
      <c r="G11">
        <f t="shared" si="0"/>
        <v>389.49299999999994</v>
      </c>
      <c r="H11">
        <f t="shared" si="1"/>
        <v>2.5904996569028289</v>
      </c>
      <c r="I11">
        <f t="shared" si="2"/>
        <v>0.38949299999999992</v>
      </c>
      <c r="J11">
        <f t="shared" si="3"/>
        <v>0.34989561760159793</v>
      </c>
      <c r="K11">
        <f t="shared" si="7"/>
        <v>0.53821451919881402</v>
      </c>
      <c r="L11">
        <f t="shared" si="8"/>
        <v>1.5382145191988141</v>
      </c>
      <c r="M11">
        <f t="shared" si="4"/>
        <v>3.7638841380012638</v>
      </c>
    </row>
    <row r="12" spans="1:35">
      <c r="A12">
        <v>1211</v>
      </c>
      <c r="B12">
        <v>973.56500000000005</v>
      </c>
      <c r="C12">
        <v>175.1371</v>
      </c>
      <c r="D12">
        <v>562.4</v>
      </c>
      <c r="E12">
        <f t="shared" si="5"/>
        <v>5709.8124840482114</v>
      </c>
      <c r="F12">
        <f t="shared" si="6"/>
        <v>709.81248404821145</v>
      </c>
      <c r="G12">
        <f t="shared" si="0"/>
        <v>411.16500000000008</v>
      </c>
      <c r="H12">
        <f t="shared" si="1"/>
        <v>2.6140161386871137</v>
      </c>
      <c r="I12">
        <f t="shared" si="2"/>
        <v>0.41116500000000006</v>
      </c>
      <c r="J12">
        <f t="shared" si="3"/>
        <v>0.35484067552489573</v>
      </c>
      <c r="K12">
        <f t="shared" si="7"/>
        <v>0.55000472296295322</v>
      </c>
      <c r="L12">
        <f t="shared" si="8"/>
        <v>1.5500047229629532</v>
      </c>
      <c r="M12">
        <f t="shared" si="4"/>
        <v>3.7566218458149629</v>
      </c>
    </row>
    <row r="13" spans="1:35">
      <c r="A13">
        <v>1251</v>
      </c>
      <c r="B13">
        <v>1009.71</v>
      </c>
      <c r="C13">
        <v>181.6884</v>
      </c>
      <c r="D13">
        <v>580.976</v>
      </c>
      <c r="E13">
        <f t="shared" si="5"/>
        <v>5503.9287043091363</v>
      </c>
      <c r="F13">
        <f t="shared" si="6"/>
        <v>503.92870430913626</v>
      </c>
      <c r="G13">
        <f t="shared" si="0"/>
        <v>428.73400000000004</v>
      </c>
      <c r="H13">
        <f t="shared" si="1"/>
        <v>2.6321879258406371</v>
      </c>
      <c r="I13">
        <f t="shared" si="2"/>
        <v>0.42873400000000006</v>
      </c>
      <c r="J13">
        <f t="shared" si="3"/>
        <v>0.36556912654711349</v>
      </c>
      <c r="K13">
        <f t="shared" si="7"/>
        <v>0.57621585241825568</v>
      </c>
      <c r="L13">
        <f t="shared" si="8"/>
        <v>1.5762158524182557</v>
      </c>
      <c r="M13">
        <f t="shared" si="4"/>
        <v>3.74067279958689</v>
      </c>
    </row>
    <row r="14" spans="1:35">
      <c r="A14">
        <v>1278</v>
      </c>
      <c r="B14">
        <v>1034.2809999999999</v>
      </c>
      <c r="C14">
        <v>159.25360000000001</v>
      </c>
      <c r="D14">
        <v>593.51499999999999</v>
      </c>
      <c r="E14">
        <f t="shared" si="5"/>
        <v>6279.2929013849607</v>
      </c>
      <c r="F14">
        <f t="shared" si="6"/>
        <v>1279.2929013849607</v>
      </c>
      <c r="G14">
        <f t="shared" si="0"/>
        <v>440.76599999999996</v>
      </c>
      <c r="H14">
        <f t="shared" si="1"/>
        <v>2.6442080863385478</v>
      </c>
      <c r="I14">
        <f t="shared" si="2"/>
        <v>0.44076599999999994</v>
      </c>
      <c r="J14">
        <f t="shared" si="3"/>
        <v>0.32621652483918828</v>
      </c>
      <c r="K14">
        <f t="shared" si="7"/>
        <v>0.48415631558985661</v>
      </c>
      <c r="L14">
        <f t="shared" si="8"/>
        <v>1.4841563155898565</v>
      </c>
      <c r="M14">
        <f t="shared" si="4"/>
        <v>3.7979107414575202</v>
      </c>
    </row>
    <row r="15" spans="1:35">
      <c r="A15">
        <v>1303</v>
      </c>
      <c r="B15">
        <v>1056.873</v>
      </c>
      <c r="C15">
        <v>172.7551</v>
      </c>
      <c r="D15">
        <v>605.125</v>
      </c>
      <c r="E15">
        <f t="shared" si="5"/>
        <v>5788.541119770126</v>
      </c>
      <c r="F15">
        <f t="shared" si="6"/>
        <v>788.54111977012599</v>
      </c>
      <c r="G15">
        <f t="shared" si="0"/>
        <v>451.74800000000005</v>
      </c>
      <c r="H15">
        <f t="shared" si="1"/>
        <v>2.6548962385082624</v>
      </c>
      <c r="I15">
        <f t="shared" si="2"/>
        <v>0.45174800000000004</v>
      </c>
      <c r="J15">
        <f t="shared" si="3"/>
        <v>0.35079384287755688</v>
      </c>
      <c r="K15">
        <f t="shared" si="7"/>
        <v>0.54034275403736753</v>
      </c>
      <c r="L15">
        <f t="shared" si="8"/>
        <v>1.5403427540373675</v>
      </c>
      <c r="M15">
        <f t="shared" si="4"/>
        <v>3.7625691227140319</v>
      </c>
    </row>
    <row r="16" spans="1:35">
      <c r="A16">
        <v>1331</v>
      </c>
      <c r="B16">
        <v>1082.27</v>
      </c>
      <c r="C16">
        <v>174.13290000000001</v>
      </c>
      <c r="D16">
        <v>618.12900000000002</v>
      </c>
      <c r="E16">
        <f t="shared" si="5"/>
        <v>5742.7401714437647</v>
      </c>
      <c r="F16">
        <f t="shared" si="6"/>
        <v>742.74017144376467</v>
      </c>
      <c r="G16">
        <f t="shared" si="0"/>
        <v>464.14099999999996</v>
      </c>
      <c r="H16">
        <f t="shared" si="1"/>
        <v>2.6666499336146412</v>
      </c>
      <c r="I16">
        <f t="shared" si="2"/>
        <v>0.46414099999999997</v>
      </c>
      <c r="J16">
        <f t="shared" si="3"/>
        <v>0.35314445123376459</v>
      </c>
      <c r="K16">
        <f t="shared" si="7"/>
        <v>0.54594020551779499</v>
      </c>
      <c r="L16">
        <f t="shared" si="8"/>
        <v>1.5459402055177951</v>
      </c>
      <c r="M16">
        <f t="shared" si="4"/>
        <v>3.759119167202126</v>
      </c>
    </row>
    <row r="17" spans="1:13">
      <c r="A17">
        <v>1341.5</v>
      </c>
      <c r="B17">
        <v>1091.816</v>
      </c>
      <c r="C17">
        <v>173.65860000000001</v>
      </c>
      <c r="D17">
        <v>623.005</v>
      </c>
      <c r="E17">
        <f t="shared" si="5"/>
        <v>5758.4248634965379</v>
      </c>
      <c r="F17">
        <f t="shared" si="6"/>
        <v>758.42486349653791</v>
      </c>
      <c r="G17">
        <f t="shared" si="0"/>
        <v>468.81100000000004</v>
      </c>
      <c r="H17">
        <f t="shared" si="1"/>
        <v>2.6709977932473525</v>
      </c>
      <c r="I17">
        <f t="shared" si="2"/>
        <v>0.46881100000000003</v>
      </c>
      <c r="J17">
        <f t="shared" si="3"/>
        <v>0.35233833421642591</v>
      </c>
      <c r="K17">
        <f t="shared" si="7"/>
        <v>0.54401603928518605</v>
      </c>
      <c r="L17">
        <f t="shared" si="8"/>
        <v>1.544016039285186</v>
      </c>
      <c r="M17">
        <f t="shared" si="4"/>
        <v>3.7603037044922263</v>
      </c>
    </row>
    <row r="18" spans="1:13">
      <c r="A18">
        <v>1504</v>
      </c>
      <c r="B18">
        <v>1240.08</v>
      </c>
      <c r="C18">
        <v>163.06899999999999</v>
      </c>
      <c r="D18">
        <v>698.47199999999998</v>
      </c>
      <c r="E18">
        <f t="shared" si="5"/>
        <v>6132.3734124818338</v>
      </c>
      <c r="F18">
        <f t="shared" si="6"/>
        <v>1132.3734124818338</v>
      </c>
      <c r="G18">
        <f t="shared" si="0"/>
        <v>541.60799999999995</v>
      </c>
      <c r="H18">
        <f t="shared" si="1"/>
        <v>2.7336850706146718</v>
      </c>
      <c r="I18">
        <f t="shared" si="2"/>
        <v>0.54160799999999998</v>
      </c>
      <c r="J18">
        <f t="shared" si="3"/>
        <v>0.33346139208434344</v>
      </c>
      <c r="K18">
        <f t="shared" si="7"/>
        <v>0.50028818754717874</v>
      </c>
      <c r="L18">
        <f t="shared" si="8"/>
        <v>1.5002881875471787</v>
      </c>
      <c r="M18">
        <f t="shared" si="4"/>
        <v>3.7876285920471084</v>
      </c>
    </row>
    <row r="19" spans="1:13">
      <c r="A19">
        <v>1688.5</v>
      </c>
      <c r="B19">
        <v>1409.1769999999999</v>
      </c>
      <c r="C19">
        <v>159.9726</v>
      </c>
      <c r="D19">
        <v>784.15499999999997</v>
      </c>
      <c r="E19">
        <f t="shared" si="5"/>
        <v>6251.0704958224096</v>
      </c>
      <c r="F19">
        <f t="shared" si="6"/>
        <v>1251.0704958224096</v>
      </c>
      <c r="G19">
        <f t="shared" si="0"/>
        <v>625.02199999999993</v>
      </c>
      <c r="H19">
        <f t="shared" si="1"/>
        <v>2.7958953042407906</v>
      </c>
      <c r="I19">
        <f t="shared" si="2"/>
        <v>0.62502199999999997</v>
      </c>
      <c r="J19">
        <f t="shared" si="3"/>
        <v>0.32760101781084894</v>
      </c>
      <c r="K19">
        <f t="shared" si="7"/>
        <v>0.48721224524205514</v>
      </c>
      <c r="L19">
        <f t="shared" si="8"/>
        <v>1.4872122452420551</v>
      </c>
      <c r="M19">
        <f t="shared" si="4"/>
        <v>3.7959543966430105</v>
      </c>
    </row>
    <row r="20" spans="1:13">
      <c r="A20">
        <v>1714.5</v>
      </c>
      <c r="B20">
        <v>1433.633</v>
      </c>
      <c r="C20">
        <v>155.078</v>
      </c>
      <c r="D20">
        <v>796.23</v>
      </c>
      <c r="E20">
        <f t="shared" si="5"/>
        <v>6448.3679180799345</v>
      </c>
      <c r="F20">
        <f t="shared" si="6"/>
        <v>1448.3679180799345</v>
      </c>
      <c r="G20">
        <f t="shared" si="0"/>
        <v>637.40300000000002</v>
      </c>
      <c r="H20">
        <f t="shared" si="1"/>
        <v>2.8044141031922787</v>
      </c>
      <c r="I20">
        <f t="shared" si="2"/>
        <v>0.63740300000000005</v>
      </c>
      <c r="J20">
        <f t="shared" si="3"/>
        <v>0.31799220893076408</v>
      </c>
      <c r="K20">
        <f t="shared" si="7"/>
        <v>0.46625890949460169</v>
      </c>
      <c r="L20">
        <f t="shared" si="8"/>
        <v>1.4662589094946017</v>
      </c>
      <c r="M20">
        <f t="shared" si="4"/>
        <v>3.8094498086099189</v>
      </c>
    </row>
    <row r="21" spans="1:13">
      <c r="A21">
        <v>2116.5</v>
      </c>
      <c r="B21">
        <v>1805.183</v>
      </c>
      <c r="C21">
        <v>157.51730000000001</v>
      </c>
      <c r="D21">
        <v>982.92200000000003</v>
      </c>
      <c r="E21">
        <f t="shared" si="5"/>
        <v>6348.5090209138934</v>
      </c>
      <c r="F21">
        <f t="shared" si="6"/>
        <v>1348.5090209138934</v>
      </c>
      <c r="G21">
        <f t="shared" si="0"/>
        <v>822.26099999999997</v>
      </c>
      <c r="H21">
        <f t="shared" si="1"/>
        <v>2.9150096920754542</v>
      </c>
      <c r="I21">
        <f t="shared" si="2"/>
        <v>0.82226100000000002</v>
      </c>
      <c r="J21">
        <f t="shared" si="3"/>
        <v>0.32283527305125348</v>
      </c>
      <c r="K21">
        <f t="shared" si="7"/>
        <v>0.47674555422566828</v>
      </c>
      <c r="L21">
        <f t="shared" si="8"/>
        <v>1.4767455542256682</v>
      </c>
      <c r="M21">
        <f t="shared" si="4"/>
        <v>3.8026717410367157</v>
      </c>
    </row>
    <row r="22" spans="1:13">
      <c r="A22">
        <v>2154</v>
      </c>
      <c r="B22">
        <v>1840.1179999999999</v>
      </c>
      <c r="C22">
        <v>154.05459999999999</v>
      </c>
      <c r="D22">
        <v>1000.338</v>
      </c>
      <c r="E22">
        <f t="shared" si="5"/>
        <v>6491.2050662557303</v>
      </c>
      <c r="F22">
        <f t="shared" si="6"/>
        <v>1491.2050662557303</v>
      </c>
      <c r="G22">
        <f t="shared" si="0"/>
        <v>839.78</v>
      </c>
      <c r="H22">
        <f t="shared" si="1"/>
        <v>2.9241655273713807</v>
      </c>
      <c r="I22">
        <f t="shared" si="2"/>
        <v>0.83977999999999997</v>
      </c>
      <c r="J22">
        <f t="shared" si="3"/>
        <v>0.31592714221742324</v>
      </c>
      <c r="K22">
        <f t="shared" si="7"/>
        <v>0.46183259374082108</v>
      </c>
      <c r="L22">
        <f t="shared" si="8"/>
        <v>1.4618325937408212</v>
      </c>
      <c r="M22">
        <f t="shared" si="4"/>
        <v>3.8123253293185404</v>
      </c>
    </row>
    <row r="23" spans="1:13">
      <c r="A23">
        <v>2195.5</v>
      </c>
      <c r="B23">
        <v>1878.7950000000001</v>
      </c>
      <c r="C23">
        <v>154.45840000000001</v>
      </c>
      <c r="D23">
        <v>1019.611</v>
      </c>
      <c r="E23">
        <f t="shared" si="5"/>
        <v>6474.2351338612852</v>
      </c>
      <c r="F23">
        <f t="shared" si="6"/>
        <v>1474.2351338612852</v>
      </c>
      <c r="G23">
        <f t="shared" si="0"/>
        <v>859.18400000000008</v>
      </c>
      <c r="H23">
        <f t="shared" si="1"/>
        <v>2.9340861808596581</v>
      </c>
      <c r="I23">
        <f t="shared" si="2"/>
        <v>0.85918400000000006</v>
      </c>
      <c r="J23">
        <f t="shared" si="3"/>
        <v>0.31674432988167167</v>
      </c>
      <c r="K23">
        <f t="shared" si="7"/>
        <v>0.46358097522530167</v>
      </c>
      <c r="L23">
        <f t="shared" si="8"/>
        <v>1.4635809752253017</v>
      </c>
      <c r="M23">
        <f t="shared" si="4"/>
        <v>3.8111884682336958</v>
      </c>
    </row>
    <row r="24" spans="1:13">
      <c r="A24">
        <v>2293.5</v>
      </c>
      <c r="B24">
        <v>1969.8219999999999</v>
      </c>
      <c r="C24">
        <v>156.82939999999999</v>
      </c>
      <c r="D24">
        <v>1065.123</v>
      </c>
      <c r="E24">
        <f t="shared" si="5"/>
        <v>6376.3554537605833</v>
      </c>
      <c r="F24">
        <f t="shared" si="6"/>
        <v>1376.3554537605833</v>
      </c>
      <c r="G24">
        <f t="shared" si="0"/>
        <v>904.69899999999984</v>
      </c>
      <c r="H24">
        <f t="shared" si="1"/>
        <v>2.9565041102738965</v>
      </c>
      <c r="I24">
        <f t="shared" si="2"/>
        <v>0.90469899999999981</v>
      </c>
      <c r="J24">
        <f t="shared" si="3"/>
        <v>0.32148060981181892</v>
      </c>
      <c r="K24">
        <f t="shared" si="7"/>
        <v>0.47379723330037665</v>
      </c>
      <c r="L24">
        <f t="shared" si="8"/>
        <v>1.4737972333003766</v>
      </c>
      <c r="M24">
        <f t="shared" si="4"/>
        <v>3.8045725190693522</v>
      </c>
    </row>
    <row r="25" spans="1:13">
      <c r="A25">
        <v>2317.5</v>
      </c>
      <c r="B25">
        <v>1992.307</v>
      </c>
      <c r="C25">
        <v>157.85419999999999</v>
      </c>
      <c r="D25">
        <v>1076.268</v>
      </c>
      <c r="E25">
        <f t="shared" si="5"/>
        <v>6334.9597286610051</v>
      </c>
      <c r="F25">
        <f t="shared" si="6"/>
        <v>1334.9597286610051</v>
      </c>
      <c r="G25">
        <f t="shared" si="0"/>
        <v>916.03899999999999</v>
      </c>
      <c r="H25">
        <f t="shared" si="1"/>
        <v>2.9619139639781515</v>
      </c>
      <c r="I25">
        <f t="shared" si="2"/>
        <v>0.91603899999999994</v>
      </c>
      <c r="J25">
        <f t="shared" si="3"/>
        <v>0.32349558189362293</v>
      </c>
      <c r="K25">
        <f t="shared" si="7"/>
        <v>0.47818694636042247</v>
      </c>
      <c r="L25">
        <f t="shared" si="8"/>
        <v>1.4781869463604225</v>
      </c>
      <c r="M25">
        <f t="shared" si="4"/>
        <v>3.8017438584182139</v>
      </c>
    </row>
    <row r="26" spans="1:13">
      <c r="A26">
        <v>2336</v>
      </c>
      <c r="B26">
        <v>2009.5409999999999</v>
      </c>
      <c r="C26">
        <v>159.46629999999999</v>
      </c>
      <c r="D26">
        <v>1084.8599999999999</v>
      </c>
      <c r="E26">
        <f t="shared" si="5"/>
        <v>6270.9174289489383</v>
      </c>
      <c r="F26">
        <f t="shared" si="6"/>
        <v>1270.9174289489383</v>
      </c>
      <c r="G26">
        <f t="shared" si="0"/>
        <v>924.68100000000004</v>
      </c>
      <c r="H26">
        <f t="shared" si="1"/>
        <v>2.9659919339995735</v>
      </c>
      <c r="I26">
        <f t="shared" si="2"/>
        <v>0.92468100000000009</v>
      </c>
      <c r="J26">
        <f t="shared" si="3"/>
        <v>0.32662704290562228</v>
      </c>
      <c r="K26">
        <f t="shared" si="7"/>
        <v>0.48506112320730355</v>
      </c>
      <c r="L26">
        <f t="shared" si="8"/>
        <v>1.4850611232073034</v>
      </c>
      <c r="M26">
        <f t="shared" si="4"/>
        <v>3.7973310823272666</v>
      </c>
    </row>
    <row r="27" spans="1:13">
      <c r="A27">
        <v>2395.5</v>
      </c>
      <c r="B27">
        <v>2065.0680000000002</v>
      </c>
      <c r="C27">
        <v>154.7208</v>
      </c>
      <c r="D27">
        <v>1112.492</v>
      </c>
      <c r="E27">
        <f t="shared" si="5"/>
        <v>6463.255102093578</v>
      </c>
      <c r="F27">
        <f t="shared" si="6"/>
        <v>1463.255102093578</v>
      </c>
      <c r="G27">
        <f t="shared" si="0"/>
        <v>952.57600000000025</v>
      </c>
      <c r="H27">
        <f t="shared" si="1"/>
        <v>2.9788996353333839</v>
      </c>
      <c r="I27">
        <f t="shared" si="2"/>
        <v>0.9525760000000002</v>
      </c>
      <c r="J27">
        <f t="shared" si="3"/>
        <v>0.31727369399740935</v>
      </c>
      <c r="K27">
        <f t="shared" si="7"/>
        <v>0.46471578904739819</v>
      </c>
      <c r="L27">
        <f t="shared" si="8"/>
        <v>1.4647157890473981</v>
      </c>
      <c r="M27">
        <f t="shared" si="4"/>
        <v>3.8104512976904474</v>
      </c>
    </row>
    <row r="28" spans="1:13">
      <c r="A28">
        <v>2420.5</v>
      </c>
      <c r="B28">
        <v>2088.42</v>
      </c>
      <c r="C28">
        <v>153.39830000000001</v>
      </c>
      <c r="D28">
        <v>1124.1030000000001</v>
      </c>
      <c r="E28">
        <f t="shared" si="5"/>
        <v>6518.9770681943673</v>
      </c>
      <c r="F28">
        <f t="shared" si="6"/>
        <v>1518.9770681943673</v>
      </c>
      <c r="G28">
        <f t="shared" si="0"/>
        <v>964.31700000000001</v>
      </c>
      <c r="H28">
        <f t="shared" si="1"/>
        <v>2.9842198230313852</v>
      </c>
      <c r="I28">
        <f t="shared" si="2"/>
        <v>0.96431699999999998</v>
      </c>
      <c r="J28">
        <f t="shared" si="3"/>
        <v>0.31459228106344239</v>
      </c>
      <c r="K28">
        <f t="shared" si="7"/>
        <v>0.45898561158830709</v>
      </c>
      <c r="L28">
        <f t="shared" si="8"/>
        <v>1.4589856115883071</v>
      </c>
      <c r="M28">
        <f t="shared" si="4"/>
        <v>3.8141794533251749</v>
      </c>
    </row>
    <row r="29" spans="1:13">
      <c r="A29">
        <v>2773.5</v>
      </c>
      <c r="B29">
        <v>2421.2579999999998</v>
      </c>
      <c r="C29">
        <v>149.34989999999999</v>
      </c>
      <c r="D29">
        <v>1288.039</v>
      </c>
      <c r="E29">
        <f t="shared" si="5"/>
        <v>6695.6857687885968</v>
      </c>
      <c r="F29">
        <f t="shared" si="6"/>
        <v>1695.6857687885968</v>
      </c>
      <c r="G29">
        <f t="shared" si="0"/>
        <v>1133.2189999999998</v>
      </c>
      <c r="H29">
        <f t="shared" si="1"/>
        <v>3.0543138474632787</v>
      </c>
      <c r="I29">
        <f t="shared" si="2"/>
        <v>1.1332189999999998</v>
      </c>
      <c r="J29">
        <f t="shared" si="3"/>
        <v>0.30617024161442274</v>
      </c>
      <c r="K29">
        <f t="shared" si="7"/>
        <v>0.44127574223225641</v>
      </c>
      <c r="L29">
        <f t="shared" si="8"/>
        <v>1.4412757422322564</v>
      </c>
      <c r="M29">
        <f t="shared" si="4"/>
        <v>3.8257950638496938</v>
      </c>
    </row>
    <row r="30" spans="1:13">
      <c r="A30">
        <v>2814.5</v>
      </c>
      <c r="B30">
        <v>2460.0909999999999</v>
      </c>
      <c r="C30">
        <v>150.20959999999999</v>
      </c>
      <c r="D30">
        <v>1307.08</v>
      </c>
      <c r="E30">
        <f t="shared" si="5"/>
        <v>6657.3641098837898</v>
      </c>
      <c r="F30">
        <f t="shared" si="6"/>
        <v>1657.3641098837898</v>
      </c>
      <c r="G30">
        <f t="shared" si="0"/>
        <v>1153.011</v>
      </c>
      <c r="H30">
        <f t="shared" si="1"/>
        <v>3.0618334505874247</v>
      </c>
      <c r="I30">
        <f t="shared" si="2"/>
        <v>1.153011</v>
      </c>
      <c r="J30">
        <f t="shared" si="3"/>
        <v>0.30798632099759438</v>
      </c>
      <c r="K30">
        <f t="shared" si="7"/>
        <v>0.44505814024020723</v>
      </c>
      <c r="L30">
        <f t="shared" si="8"/>
        <v>1.4450581402402072</v>
      </c>
      <c r="M30">
        <f t="shared" si="4"/>
        <v>3.8233023103824872</v>
      </c>
    </row>
    <row r="31" spans="1:13">
      <c r="A31">
        <v>2836</v>
      </c>
      <c r="B31">
        <v>2480.42</v>
      </c>
      <c r="C31">
        <v>148.9058</v>
      </c>
      <c r="D31">
        <v>1317.0650000000001</v>
      </c>
      <c r="E31">
        <f t="shared" si="5"/>
        <v>6715.6551323051217</v>
      </c>
      <c r="F31">
        <f t="shared" si="6"/>
        <v>1715.6551323051217</v>
      </c>
      <c r="G31">
        <f t="shared" si="0"/>
        <v>1163.355</v>
      </c>
      <c r="H31">
        <f t="shared" si="1"/>
        <v>3.0657122607433709</v>
      </c>
      <c r="I31">
        <f t="shared" si="2"/>
        <v>1.1633549999999999</v>
      </c>
      <c r="J31">
        <f t="shared" si="3"/>
        <v>0.3052261232226362</v>
      </c>
      <c r="K31">
        <f t="shared" si="7"/>
        <v>0.43931721301669507</v>
      </c>
      <c r="L31">
        <f t="shared" si="8"/>
        <v>1.4393172130166951</v>
      </c>
      <c r="M31">
        <f t="shared" si="4"/>
        <v>3.8270883858009626</v>
      </c>
    </row>
    <row r="32" spans="1:13">
      <c r="A32">
        <v>3669.5</v>
      </c>
      <c r="B32">
        <v>3265.3310000000001</v>
      </c>
      <c r="C32">
        <v>136.3023</v>
      </c>
      <c r="D32">
        <v>1704.15</v>
      </c>
      <c r="E32">
        <f t="shared" si="5"/>
        <v>7336.6333510146196</v>
      </c>
      <c r="F32">
        <f t="shared" si="6"/>
        <v>2336.6333510146196</v>
      </c>
      <c r="G32">
        <f t="shared" si="0"/>
        <v>1561.181</v>
      </c>
      <c r="H32">
        <f t="shared" si="1"/>
        <v>3.1934532571586809</v>
      </c>
      <c r="I32">
        <f t="shared" si="2"/>
        <v>1.5611809999999999</v>
      </c>
      <c r="J32">
        <f t="shared" si="3"/>
        <v>0.27659488264329424</v>
      </c>
      <c r="K32">
        <f t="shared" si="7"/>
        <v>0.38235129391116446</v>
      </c>
      <c r="L32">
        <f t="shared" si="8"/>
        <v>1.3823512939111644</v>
      </c>
      <c r="M32">
        <f t="shared" si="4"/>
        <v>3.8654968157069209</v>
      </c>
    </row>
    <row r="33" spans="1:13">
      <c r="A33" s="57">
        <v>4259.2700000000004</v>
      </c>
      <c r="B33" s="57">
        <v>3816.5</v>
      </c>
      <c r="C33" s="57">
        <v>128.26669999999999</v>
      </c>
      <c r="D33" s="18">
        <v>1976.3012800000004</v>
      </c>
      <c r="E33" s="18">
        <v>7796.255770203803</v>
      </c>
      <c r="F33">
        <f t="shared" si="6"/>
        <v>2796.255770203803</v>
      </c>
      <c r="G33">
        <f t="shared" si="0"/>
        <v>1840.1987199999996</v>
      </c>
      <c r="H33">
        <f t="shared" ref="H33:H38" si="9">LOG(G33)</f>
        <v>3.264864724280959</v>
      </c>
      <c r="I33">
        <f t="shared" ref="I33:I38" si="10">G33/1000</f>
        <v>1.8401987199999996</v>
      </c>
      <c r="J33">
        <f t="shared" ref="J33:J38" si="11">1-((220/3.28)/(C33))^(1/2.19)</f>
        <v>0.25624231134938191</v>
      </c>
      <c r="K33">
        <f t="shared" si="7"/>
        <v>0.34452391586603459</v>
      </c>
      <c r="L33">
        <f t="shared" si="8"/>
        <v>1.3445239158660347</v>
      </c>
      <c r="M33">
        <f t="shared" ref="M33:M38" si="12">LOG(E33)</f>
        <v>3.8918860784915106</v>
      </c>
    </row>
    <row r="34" spans="1:13">
      <c r="A34" s="14">
        <v>4287.2700000000004</v>
      </c>
      <c r="B34" s="14">
        <v>3842.7139999999999</v>
      </c>
      <c r="C34" s="14">
        <v>125.8857</v>
      </c>
      <c r="D34">
        <v>1989.2932800000003</v>
      </c>
      <c r="E34">
        <v>7943.7140199403111</v>
      </c>
      <c r="F34">
        <f t="shared" si="6"/>
        <v>2943.7140199403111</v>
      </c>
      <c r="G34">
        <f t="shared" si="0"/>
        <v>1853.4207199999996</v>
      </c>
      <c r="H34">
        <f t="shared" si="9"/>
        <v>3.2679740138331281</v>
      </c>
      <c r="I34">
        <f t="shared" si="10"/>
        <v>1.8534207199999997</v>
      </c>
      <c r="J34">
        <f t="shared" si="11"/>
        <v>0.24985152289591184</v>
      </c>
      <c r="K34">
        <f t="shared" si="7"/>
        <v>0.33306942628271607</v>
      </c>
      <c r="L34">
        <f t="shared" si="8"/>
        <v>1.3330694262827161</v>
      </c>
      <c r="M34">
        <f t="shared" si="12"/>
        <v>3.9000236008199693</v>
      </c>
    </row>
    <row r="35" spans="1:13">
      <c r="A35" s="14">
        <v>4574.2700000000004</v>
      </c>
      <c r="B35" s="14">
        <v>4104.1810000000005</v>
      </c>
      <c r="C35" s="14">
        <v>124.15</v>
      </c>
      <c r="D35">
        <v>2122.4612800000004</v>
      </c>
      <c r="E35">
        <v>8054.7724526782113</v>
      </c>
      <c r="F35">
        <f t="shared" si="6"/>
        <v>3054.7724526782113</v>
      </c>
      <c r="G35">
        <f t="shared" si="0"/>
        <v>1981.7197200000001</v>
      </c>
      <c r="H35">
        <f t="shared" si="9"/>
        <v>3.2970422310448853</v>
      </c>
      <c r="I35">
        <f t="shared" si="10"/>
        <v>1.9817197200000001</v>
      </c>
      <c r="J35">
        <f t="shared" si="11"/>
        <v>0.24508073513561968</v>
      </c>
      <c r="K35">
        <f t="shared" si="7"/>
        <v>0.32464496078219429</v>
      </c>
      <c r="L35">
        <f t="shared" si="8"/>
        <v>1.3246449607821944</v>
      </c>
      <c r="M35">
        <f t="shared" si="12"/>
        <v>3.9060532761094167</v>
      </c>
    </row>
    <row r="36" spans="1:13">
      <c r="A36" s="14">
        <v>4717.1949400000003</v>
      </c>
      <c r="B36" s="14">
        <v>4238.7470000000003</v>
      </c>
      <c r="C36" s="14">
        <v>123.4111</v>
      </c>
      <c r="D36">
        <v>2188.7784521600001</v>
      </c>
      <c r="E36">
        <v>8102.9988388402662</v>
      </c>
      <c r="F36">
        <f t="shared" si="6"/>
        <v>3102.9988388402662</v>
      </c>
      <c r="G36">
        <f t="shared" si="0"/>
        <v>2049.9685478400002</v>
      </c>
      <c r="H36">
        <f t="shared" si="9"/>
        <v>3.3117471978341357</v>
      </c>
      <c r="I36">
        <f t="shared" si="10"/>
        <v>2.0499685478400003</v>
      </c>
      <c r="J36">
        <f t="shared" si="11"/>
        <v>0.24302018601880315</v>
      </c>
      <c r="K36">
        <f t="shared" si="7"/>
        <v>0.32103918959302619</v>
      </c>
      <c r="L36">
        <f t="shared" si="8"/>
        <v>1.3210391895930262</v>
      </c>
      <c r="M36">
        <f t="shared" si="12"/>
        <v>3.9086457766727185</v>
      </c>
    </row>
    <row r="37" spans="1:13">
      <c r="A37" s="14">
        <v>5208.9087600000003</v>
      </c>
      <c r="B37" s="14">
        <v>4705.1830000000009</v>
      </c>
      <c r="C37" s="14">
        <v>122.78</v>
      </c>
      <c r="D37">
        <v>2416.9336646400002</v>
      </c>
      <c r="E37">
        <v>8144.6489656295817</v>
      </c>
      <c r="F37">
        <f t="shared" si="6"/>
        <v>3144.6489656295817</v>
      </c>
      <c r="G37">
        <f t="shared" si="0"/>
        <v>2288.2493353600007</v>
      </c>
      <c r="H37">
        <f t="shared" si="9"/>
        <v>3.3595033448898808</v>
      </c>
      <c r="I37">
        <f t="shared" si="10"/>
        <v>2.2882493353600006</v>
      </c>
      <c r="J37">
        <f t="shared" si="11"/>
        <v>0.24124597441194839</v>
      </c>
      <c r="K37">
        <f t="shared" si="7"/>
        <v>0.31795017393809183</v>
      </c>
      <c r="L37">
        <f t="shared" si="8"/>
        <v>1.3179501739380919</v>
      </c>
      <c r="M37">
        <f t="shared" si="12"/>
        <v>3.9108723709557216</v>
      </c>
    </row>
    <row r="38" spans="1:13">
      <c r="A38" s="14">
        <v>5258.8947900000003</v>
      </c>
      <c r="B38" s="14">
        <v>4753.5930000000008</v>
      </c>
      <c r="C38" s="14">
        <v>120.63</v>
      </c>
      <c r="D38">
        <v>2440.1271825600002</v>
      </c>
      <c r="E38">
        <v>8289.8118212716581</v>
      </c>
      <c r="F38">
        <f t="shared" si="6"/>
        <v>3289.8118212716581</v>
      </c>
      <c r="G38">
        <f t="shared" si="0"/>
        <v>2313.4658174400006</v>
      </c>
      <c r="H38">
        <f t="shared" si="9"/>
        <v>3.3642630869753765</v>
      </c>
      <c r="I38">
        <f t="shared" si="10"/>
        <v>2.3134658174400005</v>
      </c>
      <c r="J38">
        <f t="shared" si="11"/>
        <v>0.23510056145316927</v>
      </c>
      <c r="K38">
        <f t="shared" si="7"/>
        <v>0.30736139890469444</v>
      </c>
      <c r="L38">
        <f t="shared" si="8"/>
        <v>1.3073613989046944</v>
      </c>
      <c r="M38">
        <f t="shared" si="12"/>
        <v>3.9185446721774264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D87"/>
  <sheetViews>
    <sheetView topLeftCell="M1" zoomScale="110" zoomScaleNormal="110" workbookViewId="0">
      <selection activeCell="G17" sqref="G17"/>
    </sheetView>
  </sheetViews>
  <sheetFormatPr defaultRowHeight="15"/>
  <cols>
    <col min="1" max="1" width="12.85546875" customWidth="1"/>
    <col min="2" max="2" width="13.42578125" customWidth="1"/>
    <col min="3" max="3" width="10" bestFit="1" customWidth="1"/>
    <col min="5" max="5" width="10" bestFit="1" customWidth="1"/>
    <col min="6" max="6" width="9.28515625" bestFit="1" customWidth="1"/>
    <col min="7" max="7" width="24" customWidth="1"/>
    <col min="8" max="8" width="14" customWidth="1"/>
    <col min="9" max="9" width="12.140625" customWidth="1"/>
    <col min="10" max="10" width="11.7109375" customWidth="1"/>
    <col min="11" max="11" width="12.140625" customWidth="1"/>
    <col min="12" max="12" width="14.7109375" customWidth="1"/>
    <col min="13" max="14" width="11.42578125" customWidth="1"/>
    <col min="23" max="23" width="11.42578125" customWidth="1"/>
    <col min="24" max="24" width="13.28515625" customWidth="1"/>
    <col min="25" max="26" width="17.28515625" customWidth="1"/>
    <col min="27" max="27" width="13.140625" customWidth="1"/>
    <col min="30" max="31" width="11.28515625" customWidth="1"/>
    <col min="35" max="35" width="14" customWidth="1"/>
  </cols>
  <sheetData>
    <row r="1" spans="1:56" ht="20.25">
      <c r="A1" s="12" t="s">
        <v>113</v>
      </c>
      <c r="B1" s="12"/>
      <c r="C1" s="12"/>
      <c r="D1" s="12"/>
      <c r="E1" s="12"/>
      <c r="F1" s="12"/>
      <c r="H1" s="5" t="s">
        <v>4</v>
      </c>
      <c r="I1" s="6" t="s">
        <v>5</v>
      </c>
      <c r="J1" s="5" t="s">
        <v>8</v>
      </c>
      <c r="K1" s="4" t="s">
        <v>7</v>
      </c>
      <c r="L1" s="4" t="s">
        <v>9</v>
      </c>
      <c r="M1" s="4" t="s">
        <v>10</v>
      </c>
      <c r="N1" s="7" t="s">
        <v>12</v>
      </c>
      <c r="O1" s="8" t="s">
        <v>11</v>
      </c>
      <c r="P1" s="8" t="s">
        <v>16</v>
      </c>
      <c r="Q1" s="10" t="s">
        <v>17</v>
      </c>
      <c r="R1" s="4" t="s">
        <v>14</v>
      </c>
    </row>
    <row r="2" spans="1:56">
      <c r="A2" s="32"/>
      <c r="H2" t="s">
        <v>6</v>
      </c>
      <c r="O2" t="s">
        <v>13</v>
      </c>
      <c r="Q2" t="s">
        <v>15</v>
      </c>
      <c r="W2" t="s">
        <v>28</v>
      </c>
      <c r="X2" t="s">
        <v>1</v>
      </c>
      <c r="Y2" t="s">
        <v>2</v>
      </c>
      <c r="Z2" t="s">
        <v>29</v>
      </c>
      <c r="AA2" t="s">
        <v>30</v>
      </c>
      <c r="AB2" t="s">
        <v>31</v>
      </c>
      <c r="AC2" t="s">
        <v>32</v>
      </c>
      <c r="AD2" t="s">
        <v>33</v>
      </c>
      <c r="AE2" t="s">
        <v>36</v>
      </c>
      <c r="AF2" t="s">
        <v>34</v>
      </c>
      <c r="AG2" t="s">
        <v>35</v>
      </c>
      <c r="AI2" s="9" t="s">
        <v>46</v>
      </c>
      <c r="AJ2" s="41">
        <f>SQRT(SUMSQ(Z:Z)/COUNT(Z:Z))</f>
        <v>115.57841349695377</v>
      </c>
      <c r="AK2" s="9">
        <v>0.96499999999999997</v>
      </c>
      <c r="BC2">
        <v>0</v>
      </c>
      <c r="BD2">
        <v>0</v>
      </c>
    </row>
    <row r="3" spans="1:56">
      <c r="A3" s="36"/>
      <c r="B3" s="32"/>
      <c r="H3">
        <v>563.5</v>
      </c>
      <c r="I3">
        <v>393.495</v>
      </c>
      <c r="J3">
        <v>196.3443</v>
      </c>
      <c r="K3">
        <v>261.69499999999999</v>
      </c>
      <c r="L3">
        <f>(1/(J3))*1000000</f>
        <v>5093.0941208886634</v>
      </c>
      <c r="M3">
        <f>L3-5000</f>
        <v>93.094120888663383</v>
      </c>
      <c r="N3">
        <f t="shared" ref="N3:N38" si="0">I3-K3</f>
        <v>131.80000000000001</v>
      </c>
      <c r="O3">
        <f t="shared" ref="O3:O32" si="1">1-((220/3.28)/(J3))^(1/2.19)</f>
        <v>0.38764926114338483</v>
      </c>
      <c r="P3">
        <f>O3/(1-O3)</f>
        <v>0.63305102214329934</v>
      </c>
      <c r="Q3">
        <f>P3+1</f>
        <v>1.6330510221432992</v>
      </c>
      <c r="R3">
        <f t="shared" ref="R3:R32" si="2">LOG(L3)</f>
        <v>3.7069817020557929</v>
      </c>
      <c r="W3" s="3">
        <f>I3-(((L3-5000)/$C$27)^(1/$E$27))</f>
        <v>297.45159002489947</v>
      </c>
      <c r="X3">
        <f>W3-K3</f>
        <v>35.756590024899481</v>
      </c>
      <c r="Y3">
        <f>I3-(1/$C$25)*(LN($E$25/O3))</f>
        <v>366.50493549336119</v>
      </c>
      <c r="Z3">
        <f>Y3-K3</f>
        <v>104.80993549336119</v>
      </c>
      <c r="AA3" s="3">
        <f>10^($C$26*H3+$E$26)</f>
        <v>5478.3158158686037</v>
      </c>
      <c r="AB3" s="3">
        <f>I3-(N3*(L3/AA3)^3)</f>
        <v>287.58930333516315</v>
      </c>
      <c r="AC3" s="3">
        <f>AB3-K3</f>
        <v>25.894303335163158</v>
      </c>
      <c r="AD3">
        <f>I3-(10^((P3-$E$29)/$C$29))</f>
        <v>175.45396642074388</v>
      </c>
      <c r="AE3">
        <f>AD3-K3</f>
        <v>-86.241033579256111</v>
      </c>
      <c r="AF3">
        <f>I3-(Q3/$C$28)^(1/$E$28)</f>
        <v>158.87682999303448</v>
      </c>
      <c r="AG3">
        <f>AF3-K3</f>
        <v>-102.81817000696552</v>
      </c>
      <c r="AI3" s="9" t="s">
        <v>47</v>
      </c>
      <c r="AJ3" s="41">
        <f>SQRT(SUMSQ(AC:AC)/COUNT(AC:AC))</f>
        <v>67.867667956273038</v>
      </c>
      <c r="AK3" s="9">
        <v>0.95399999999999996</v>
      </c>
      <c r="BC3">
        <v>0</v>
      </c>
      <c r="BD3">
        <v>6000</v>
      </c>
    </row>
    <row r="4" spans="1:56">
      <c r="A4" s="36"/>
      <c r="B4" s="33"/>
      <c r="H4">
        <v>591.5</v>
      </c>
      <c r="I4">
        <v>418.31700000000001</v>
      </c>
      <c r="J4">
        <v>195.43770000000001</v>
      </c>
      <c r="K4">
        <v>274.69799999999998</v>
      </c>
      <c r="L4">
        <f t="shared" ref="L4:L32" si="3">(1/(J4))*1000000</f>
        <v>5116.7200596404891</v>
      </c>
      <c r="M4">
        <f t="shared" ref="M4:M38" si="4">L4-5000</f>
        <v>116.72005964048913</v>
      </c>
      <c r="N4">
        <f t="shared" si="0"/>
        <v>143.61900000000003</v>
      </c>
      <c r="O4">
        <f t="shared" si="1"/>
        <v>0.38635382171083243</v>
      </c>
      <c r="P4">
        <f t="shared" ref="P4:P38" si="5">O4/(1-O4)</f>
        <v>0.62960356534441175</v>
      </c>
      <c r="Q4">
        <f t="shared" ref="Q4:Q38" si="6">P4+1</f>
        <v>1.6296035653444116</v>
      </c>
      <c r="R4">
        <f t="shared" si="2"/>
        <v>3.7089916569801065</v>
      </c>
      <c r="W4">
        <f t="shared" ref="W4:W38" si="7">I4-(((L4-5000)/$C$27)^(1/$E$27))</f>
        <v>303.71175821135677</v>
      </c>
      <c r="X4">
        <f t="shared" ref="X4:X38" si="8">W4-K4</f>
        <v>29.013758211356787</v>
      </c>
      <c r="Y4">
        <f t="shared" ref="Y4:Y38" si="9">I4-(1/$C$25)*(LN($E$25/O4))</f>
        <v>376.38328144178934</v>
      </c>
      <c r="Z4">
        <f t="shared" ref="Z4:Z38" si="10">Y4-K4</f>
        <v>101.68528144178936</v>
      </c>
      <c r="AA4" s="3">
        <f t="shared" ref="AA4:AA38" si="11">10^($C$26*H4+$E$26)</f>
        <v>5492.5293335052202</v>
      </c>
      <c r="AB4" s="3">
        <f t="shared" ref="AB4:AB38" si="12">I4-(N4*(L4/AA4)^3)</f>
        <v>302.2069761126719</v>
      </c>
      <c r="AC4" s="3">
        <f t="shared" ref="AC4:AC38" si="13">AB4-K4</f>
        <v>27.508976112671917</v>
      </c>
      <c r="AD4">
        <f>I4-(10^((P4-$E$29)/$C$29))</f>
        <v>194.38176735589977</v>
      </c>
      <c r="AE4">
        <f t="shared" ref="AE4:AE38" si="14">AD4-K4</f>
        <v>-80.316232644100211</v>
      </c>
      <c r="AF4">
        <f t="shared" ref="AF4:AF38" si="15">I4-(Q4/$C$28)^(1/$E$28)</f>
        <v>178.124587949383</v>
      </c>
      <c r="AG4">
        <f t="shared" ref="AG4:AG38" si="16">AF4-K4</f>
        <v>-96.57341205061698</v>
      </c>
      <c r="AI4" s="9" t="s">
        <v>48</v>
      </c>
      <c r="AJ4" s="41">
        <f>SQRT(SUMSQ(AE:AE)/COUNT(AE:AE))</f>
        <v>174.34775264449914</v>
      </c>
      <c r="AK4" s="9">
        <v>0.92220000000000002</v>
      </c>
    </row>
    <row r="5" spans="1:56">
      <c r="A5" s="36"/>
      <c r="B5" s="32"/>
      <c r="H5">
        <v>731</v>
      </c>
      <c r="I5">
        <v>542.34400000000005</v>
      </c>
      <c r="J5">
        <v>192.25579999999999</v>
      </c>
      <c r="K5">
        <v>339.483</v>
      </c>
      <c r="L5">
        <f t="shared" si="3"/>
        <v>5201.4035467330505</v>
      </c>
      <c r="M5">
        <f t="shared" si="4"/>
        <v>201.40354673305046</v>
      </c>
      <c r="N5">
        <f t="shared" si="0"/>
        <v>202.86100000000005</v>
      </c>
      <c r="O5">
        <f t="shared" si="1"/>
        <v>0.38173702990309466</v>
      </c>
      <c r="P5">
        <f t="shared" si="5"/>
        <v>0.6174347298258247</v>
      </c>
      <c r="Q5">
        <f t="shared" si="6"/>
        <v>1.6174347298258247</v>
      </c>
      <c r="R5">
        <f t="shared" si="2"/>
        <v>3.7161205494719187</v>
      </c>
      <c r="W5">
        <f t="shared" si="7"/>
        <v>366.8349593801521</v>
      </c>
      <c r="X5">
        <f t="shared" si="8"/>
        <v>27.351959380152095</v>
      </c>
      <c r="Y5">
        <f t="shared" si="9"/>
        <v>446.74234388136119</v>
      </c>
      <c r="Z5">
        <f t="shared" si="10"/>
        <v>107.25934388136119</v>
      </c>
      <c r="AA5" s="3">
        <f t="shared" si="11"/>
        <v>5563.8945447561155</v>
      </c>
      <c r="AB5" s="3">
        <f t="shared" si="12"/>
        <v>376.60544793382928</v>
      </c>
      <c r="AC5" s="3">
        <f t="shared" si="13"/>
        <v>37.122447933829278</v>
      </c>
      <c r="AD5">
        <f t="shared" ref="AD5:AD38" si="17">I5-(10^((P5-$E$29)/$C$29))</f>
        <v>296.30025282880922</v>
      </c>
      <c r="AE5">
        <f t="shared" si="14"/>
        <v>-43.182747171190783</v>
      </c>
      <c r="AF5">
        <f t="shared" si="15"/>
        <v>281.29129654693219</v>
      </c>
      <c r="AG5">
        <f t="shared" si="16"/>
        <v>-58.191703453067817</v>
      </c>
      <c r="AI5" s="9" t="s">
        <v>49</v>
      </c>
      <c r="AJ5" s="41">
        <f>SQRT(SUMSQ(AG:AG)/COUNT(AG:AG))</f>
        <v>189.81060044398239</v>
      </c>
      <c r="AK5" s="9">
        <v>0.91700000000000004</v>
      </c>
    </row>
    <row r="6" spans="1:56">
      <c r="A6" s="36"/>
      <c r="B6" s="34"/>
      <c r="H6">
        <v>758</v>
      </c>
      <c r="I6">
        <v>566.41899999999998</v>
      </c>
      <c r="J6">
        <v>193.96260000000001</v>
      </c>
      <c r="K6">
        <v>352.02199999999999</v>
      </c>
      <c r="L6">
        <f t="shared" si="3"/>
        <v>5155.6330962773236</v>
      </c>
      <c r="M6">
        <f t="shared" si="4"/>
        <v>155.6330962773236</v>
      </c>
      <c r="N6">
        <f t="shared" si="0"/>
        <v>214.39699999999999</v>
      </c>
      <c r="O6">
        <f t="shared" si="1"/>
        <v>0.38422723737600029</v>
      </c>
      <c r="P6">
        <f t="shared" si="5"/>
        <v>0.6239756947655305</v>
      </c>
      <c r="Q6">
        <f t="shared" si="6"/>
        <v>1.6239756947655306</v>
      </c>
      <c r="R6">
        <f t="shared" si="2"/>
        <v>3.7122820029536832</v>
      </c>
      <c r="W6">
        <f t="shared" si="7"/>
        <v>422.92732219073656</v>
      </c>
      <c r="X6">
        <f t="shared" si="8"/>
        <v>70.90532219073657</v>
      </c>
      <c r="Y6">
        <f t="shared" si="9"/>
        <v>499.84490375341289</v>
      </c>
      <c r="Z6">
        <f t="shared" si="10"/>
        <v>147.8229037534129</v>
      </c>
      <c r="AA6" s="3">
        <f t="shared" si="11"/>
        <v>5577.8138970565788</v>
      </c>
      <c r="AB6" s="3">
        <f t="shared" si="12"/>
        <v>397.11288160340541</v>
      </c>
      <c r="AC6" s="3">
        <f t="shared" si="13"/>
        <v>45.090881603405421</v>
      </c>
      <c r="AD6">
        <f t="shared" si="17"/>
        <v>332.51735092770411</v>
      </c>
      <c r="AE6">
        <f t="shared" si="14"/>
        <v>-19.504649072295877</v>
      </c>
      <c r="AF6">
        <f t="shared" si="15"/>
        <v>316.81411924724216</v>
      </c>
      <c r="AG6">
        <f t="shared" si="16"/>
        <v>-35.207880752757831</v>
      </c>
      <c r="AI6" s="9" t="s">
        <v>50</v>
      </c>
      <c r="AJ6" s="41">
        <f>SQRT(SUMSQ(X:X)/COUNT(X:X))</f>
        <v>278.63213547365547</v>
      </c>
      <c r="AK6" s="9">
        <v>0.91600000000000004</v>
      </c>
    </row>
    <row r="7" spans="1:56">
      <c r="A7" s="36"/>
      <c r="B7" s="32"/>
      <c r="H7">
        <v>774.5</v>
      </c>
      <c r="I7">
        <v>581.14200000000005</v>
      </c>
      <c r="J7">
        <v>192.9075</v>
      </c>
      <c r="K7">
        <v>359.685</v>
      </c>
      <c r="L7">
        <f t="shared" si="3"/>
        <v>5183.8316291486854</v>
      </c>
      <c r="M7">
        <f t="shared" si="4"/>
        <v>183.83162914868535</v>
      </c>
      <c r="N7">
        <f t="shared" si="0"/>
        <v>221.45700000000005</v>
      </c>
      <c r="O7">
        <f t="shared" si="1"/>
        <v>0.38269164183197435</v>
      </c>
      <c r="P7">
        <f t="shared" si="5"/>
        <v>0.61993594735648994</v>
      </c>
      <c r="Q7">
        <f t="shared" si="6"/>
        <v>1.61993594735649</v>
      </c>
      <c r="R7">
        <f t="shared" si="2"/>
        <v>3.7146508872068393</v>
      </c>
      <c r="W7">
        <f t="shared" si="7"/>
        <v>417.71441291865506</v>
      </c>
      <c r="X7">
        <f t="shared" si="8"/>
        <v>58.029412918655055</v>
      </c>
      <c r="Y7">
        <f t="shared" si="9"/>
        <v>496.69027263125514</v>
      </c>
      <c r="Z7">
        <f t="shared" si="10"/>
        <v>137.00527263125514</v>
      </c>
      <c r="AA7" s="3">
        <f t="shared" si="11"/>
        <v>5586.3373048793665</v>
      </c>
      <c r="AB7" s="3">
        <f t="shared" si="12"/>
        <v>404.18790840287284</v>
      </c>
      <c r="AC7" s="3">
        <f t="shared" si="13"/>
        <v>44.502908402872833</v>
      </c>
      <c r="AD7">
        <f t="shared" si="17"/>
        <v>339.81400551682219</v>
      </c>
      <c r="AE7">
        <f t="shared" si="14"/>
        <v>-19.87099448317781</v>
      </c>
      <c r="AF7">
        <f t="shared" si="15"/>
        <v>324.53307012423818</v>
      </c>
      <c r="AG7">
        <f t="shared" si="16"/>
        <v>-35.151929875761823</v>
      </c>
    </row>
    <row r="8" spans="1:56">
      <c r="A8" s="36"/>
      <c r="B8" s="32"/>
      <c r="H8">
        <v>992.5</v>
      </c>
      <c r="I8">
        <v>776.32600000000002</v>
      </c>
      <c r="J8">
        <v>176.4639</v>
      </c>
      <c r="K8">
        <v>460.92599999999999</v>
      </c>
      <c r="L8">
        <f t="shared" si="3"/>
        <v>5666.8814414732988</v>
      </c>
      <c r="M8">
        <f t="shared" si="4"/>
        <v>666.88144147329876</v>
      </c>
      <c r="N8">
        <f t="shared" si="0"/>
        <v>315.40000000000003</v>
      </c>
      <c r="O8">
        <f t="shared" si="1"/>
        <v>0.35706021134993626</v>
      </c>
      <c r="P8">
        <f t="shared" si="5"/>
        <v>0.55535559884951424</v>
      </c>
      <c r="Q8">
        <f t="shared" si="6"/>
        <v>1.5553555988495142</v>
      </c>
      <c r="R8">
        <f t="shared" si="2"/>
        <v>3.7533441267313958</v>
      </c>
      <c r="W8">
        <f t="shared" si="7"/>
        <v>329.09175252207933</v>
      </c>
      <c r="X8">
        <f t="shared" si="8"/>
        <v>-131.83424747792066</v>
      </c>
      <c r="Y8">
        <f t="shared" si="9"/>
        <v>382.38710570577967</v>
      </c>
      <c r="Z8">
        <f t="shared" si="10"/>
        <v>-78.538894294220313</v>
      </c>
      <c r="AA8" s="3">
        <f t="shared" si="11"/>
        <v>5700.180065382463</v>
      </c>
      <c r="AB8" s="3">
        <f t="shared" si="12"/>
        <v>466.4211705502853</v>
      </c>
      <c r="AC8" s="3">
        <f t="shared" si="13"/>
        <v>5.4951705502853088</v>
      </c>
      <c r="AD8">
        <f t="shared" si="17"/>
        <v>378.57474098644923</v>
      </c>
      <c r="AE8">
        <f t="shared" si="14"/>
        <v>-82.351259013550759</v>
      </c>
      <c r="AF8">
        <f t="shared" si="15"/>
        <v>373.06660168349214</v>
      </c>
      <c r="AG8">
        <f t="shared" si="16"/>
        <v>-87.85939831650785</v>
      </c>
    </row>
    <row r="9" spans="1:56" ht="18">
      <c r="A9" s="36"/>
      <c r="B9" s="35"/>
      <c r="H9">
        <v>1015.5</v>
      </c>
      <c r="I9">
        <v>797.01400000000001</v>
      </c>
      <c r="J9">
        <v>176.49010000000001</v>
      </c>
      <c r="K9">
        <v>471.608</v>
      </c>
      <c r="L9">
        <f t="shared" si="3"/>
        <v>5666.0401914894946</v>
      </c>
      <c r="M9">
        <f t="shared" si="4"/>
        <v>666.04019148949465</v>
      </c>
      <c r="N9">
        <f t="shared" si="0"/>
        <v>325.40600000000001</v>
      </c>
      <c r="O9">
        <f t="shared" si="1"/>
        <v>0.35710379510523316</v>
      </c>
      <c r="P9">
        <f t="shared" si="5"/>
        <v>0.55546104081246839</v>
      </c>
      <c r="Q9">
        <f t="shared" si="6"/>
        <v>1.5554610408124683</v>
      </c>
      <c r="R9">
        <f t="shared" si="2"/>
        <v>3.7532796508198225</v>
      </c>
      <c r="W9">
        <f t="shared" si="7"/>
        <v>350.22057270237246</v>
      </c>
      <c r="X9">
        <f t="shared" si="8"/>
        <v>-121.38742729762754</v>
      </c>
      <c r="Y9">
        <f t="shared" si="9"/>
        <v>403.6199954919631</v>
      </c>
      <c r="Z9">
        <f t="shared" si="10"/>
        <v>-67.988004508036909</v>
      </c>
      <c r="AA9" s="3">
        <f t="shared" si="11"/>
        <v>5712.3254807730173</v>
      </c>
      <c r="AB9" s="3">
        <f t="shared" si="12"/>
        <v>479.45408730446997</v>
      </c>
      <c r="AC9" s="3">
        <f t="shared" si="13"/>
        <v>7.8460873044699611</v>
      </c>
      <c r="AD9">
        <f t="shared" si="17"/>
        <v>399.58710350611489</v>
      </c>
      <c r="AE9">
        <f t="shared" si="14"/>
        <v>-72.020896493885118</v>
      </c>
      <c r="AF9">
        <f t="shared" si="15"/>
        <v>394.05823365679106</v>
      </c>
      <c r="AG9">
        <f t="shared" si="16"/>
        <v>-77.549766343208944</v>
      </c>
    </row>
    <row r="10" spans="1:56" ht="18">
      <c r="A10" s="36"/>
      <c r="B10" s="35"/>
      <c r="H10">
        <v>1106</v>
      </c>
      <c r="I10">
        <v>878.56600000000003</v>
      </c>
      <c r="J10">
        <v>179.0103</v>
      </c>
      <c r="K10">
        <v>513.63699999999994</v>
      </c>
      <c r="L10">
        <f t="shared" si="3"/>
        <v>5586.2707341421137</v>
      </c>
      <c r="M10">
        <f t="shared" si="4"/>
        <v>586.27073414211372</v>
      </c>
      <c r="N10">
        <f t="shared" si="0"/>
        <v>364.92900000000009</v>
      </c>
      <c r="O10">
        <f t="shared" si="1"/>
        <v>0.36125260781019208</v>
      </c>
      <c r="P10">
        <f t="shared" si="5"/>
        <v>0.56556412163455616</v>
      </c>
      <c r="Q10">
        <f t="shared" si="6"/>
        <v>1.5655641216345562</v>
      </c>
      <c r="R10">
        <f t="shared" si="2"/>
        <v>3.7471219796096635</v>
      </c>
      <c r="W10">
        <f t="shared" si="7"/>
        <v>474.15422705647785</v>
      </c>
      <c r="X10">
        <f t="shared" si="8"/>
        <v>-39.482772943522093</v>
      </c>
      <c r="Y10">
        <f t="shared" si="9"/>
        <v>536.73885325284243</v>
      </c>
      <c r="Z10">
        <f t="shared" si="10"/>
        <v>23.101853252842488</v>
      </c>
      <c r="AA10" s="3">
        <f t="shared" si="11"/>
        <v>5760.3668178191247</v>
      </c>
      <c r="AB10" s="3">
        <f t="shared" si="12"/>
        <v>545.73490342238574</v>
      </c>
      <c r="AC10" s="3">
        <f t="shared" si="13"/>
        <v>32.097903422385798</v>
      </c>
      <c r="AD10">
        <f t="shared" si="17"/>
        <v>511.02251319972186</v>
      </c>
      <c r="AE10">
        <f t="shared" si="14"/>
        <v>-2.6144868002780868</v>
      </c>
      <c r="AF10">
        <f t="shared" si="15"/>
        <v>503.57916636473573</v>
      </c>
      <c r="AG10">
        <f t="shared" si="16"/>
        <v>-10.057833635264217</v>
      </c>
    </row>
    <row r="11" spans="1:56">
      <c r="A11" s="36"/>
      <c r="H11">
        <v>1162</v>
      </c>
      <c r="I11">
        <v>929.13699999999994</v>
      </c>
      <c r="J11">
        <v>172.2328</v>
      </c>
      <c r="K11">
        <v>539.64400000000001</v>
      </c>
      <c r="L11">
        <f t="shared" si="3"/>
        <v>5806.0950062938073</v>
      </c>
      <c r="M11">
        <f t="shared" si="4"/>
        <v>806.09500629380727</v>
      </c>
      <c r="N11">
        <f t="shared" si="0"/>
        <v>389.49299999999994</v>
      </c>
      <c r="O11">
        <f t="shared" si="1"/>
        <v>0.34989561760159793</v>
      </c>
      <c r="P11">
        <f t="shared" si="5"/>
        <v>0.53821451919881402</v>
      </c>
      <c r="Q11">
        <f t="shared" si="6"/>
        <v>1.5382145191988141</v>
      </c>
      <c r="R11">
        <f t="shared" si="2"/>
        <v>3.7638841380012638</v>
      </c>
      <c r="W11">
        <f t="shared" si="7"/>
        <v>410.50262063003731</v>
      </c>
      <c r="X11">
        <f t="shared" si="8"/>
        <v>-129.14137936996269</v>
      </c>
      <c r="Y11">
        <f t="shared" si="9"/>
        <v>444.70903328005858</v>
      </c>
      <c r="Z11">
        <f t="shared" si="10"/>
        <v>-94.934966719941428</v>
      </c>
      <c r="AA11" s="3">
        <f t="shared" si="11"/>
        <v>5790.2961942038055</v>
      </c>
      <c r="AB11" s="3">
        <f t="shared" si="12"/>
        <v>536.44710039416509</v>
      </c>
      <c r="AC11" s="3">
        <f t="shared" si="13"/>
        <v>-3.1968996058349148</v>
      </c>
      <c r="AD11">
        <f t="shared" si="17"/>
        <v>474.97658623278204</v>
      </c>
      <c r="AE11">
        <f t="shared" si="14"/>
        <v>-64.667413767217965</v>
      </c>
      <c r="AF11">
        <f t="shared" si="15"/>
        <v>473.03713029479559</v>
      </c>
      <c r="AG11">
        <f t="shared" si="16"/>
        <v>-66.606869705204417</v>
      </c>
    </row>
    <row r="12" spans="1:56">
      <c r="A12" s="36"/>
      <c r="H12">
        <v>1211</v>
      </c>
      <c r="I12">
        <v>973.56500000000005</v>
      </c>
      <c r="J12">
        <v>175.1371</v>
      </c>
      <c r="K12">
        <v>562.4</v>
      </c>
      <c r="L12">
        <f t="shared" si="3"/>
        <v>5709.8124840482114</v>
      </c>
      <c r="M12">
        <f t="shared" si="4"/>
        <v>709.81248404821145</v>
      </c>
      <c r="N12">
        <f t="shared" si="0"/>
        <v>411.16500000000008</v>
      </c>
      <c r="O12">
        <f t="shared" si="1"/>
        <v>0.35484067552489573</v>
      </c>
      <c r="P12">
        <f t="shared" si="5"/>
        <v>0.55000472296295322</v>
      </c>
      <c r="Q12">
        <f t="shared" si="6"/>
        <v>1.5500047229629532</v>
      </c>
      <c r="R12">
        <f t="shared" si="2"/>
        <v>3.7566218458149629</v>
      </c>
      <c r="W12">
        <f t="shared" si="7"/>
        <v>503.99210230493043</v>
      </c>
      <c r="X12">
        <f t="shared" si="8"/>
        <v>-58.407897695069551</v>
      </c>
      <c r="Y12">
        <f t="shared" si="9"/>
        <v>551.78887621400941</v>
      </c>
      <c r="Z12">
        <f t="shared" si="10"/>
        <v>-10.611123785990571</v>
      </c>
      <c r="AA12" s="3">
        <f t="shared" si="11"/>
        <v>5816.611933906167</v>
      </c>
      <c r="AB12" s="3">
        <f t="shared" si="12"/>
        <v>584.63503356798947</v>
      </c>
      <c r="AC12" s="3">
        <f t="shared" si="13"/>
        <v>22.23503356798949</v>
      </c>
      <c r="AD12">
        <f t="shared" si="17"/>
        <v>559.00093253563284</v>
      </c>
      <c r="AE12">
        <f t="shared" si="14"/>
        <v>-3.3990674643671355</v>
      </c>
      <c r="AF12">
        <f t="shared" si="15"/>
        <v>554.56480580784523</v>
      </c>
      <c r="AG12">
        <f t="shared" si="16"/>
        <v>-7.835194192154745</v>
      </c>
    </row>
    <row r="13" spans="1:56">
      <c r="A13" s="36"/>
      <c r="H13">
        <v>1251</v>
      </c>
      <c r="I13">
        <v>1009.71</v>
      </c>
      <c r="J13">
        <v>181.6884</v>
      </c>
      <c r="K13">
        <v>580.976</v>
      </c>
      <c r="L13">
        <f t="shared" si="3"/>
        <v>5503.9287043091363</v>
      </c>
      <c r="M13">
        <f t="shared" si="4"/>
        <v>503.92870430913626</v>
      </c>
      <c r="N13">
        <f t="shared" si="0"/>
        <v>428.73400000000004</v>
      </c>
      <c r="O13">
        <f t="shared" si="1"/>
        <v>0.36556912654711349</v>
      </c>
      <c r="P13">
        <f t="shared" si="5"/>
        <v>0.57621585241825568</v>
      </c>
      <c r="Q13">
        <f t="shared" si="6"/>
        <v>1.5762158524182557</v>
      </c>
      <c r="R13">
        <f t="shared" si="2"/>
        <v>3.74067279958689</v>
      </c>
      <c r="W13">
        <f t="shared" si="7"/>
        <v>650.39701166765644</v>
      </c>
      <c r="X13">
        <f t="shared" si="8"/>
        <v>69.421011667656444</v>
      </c>
      <c r="Y13">
        <f t="shared" si="9"/>
        <v>720.90933439032187</v>
      </c>
      <c r="Z13">
        <f t="shared" si="10"/>
        <v>139.93333439032187</v>
      </c>
      <c r="AA13" s="3">
        <f t="shared" si="11"/>
        <v>5838.1828119859174</v>
      </c>
      <c r="AB13" s="3">
        <f t="shared" si="12"/>
        <v>650.47945712792568</v>
      </c>
      <c r="AC13" s="3">
        <f t="shared" si="13"/>
        <v>69.503457127925685</v>
      </c>
      <c r="AD13">
        <f t="shared" si="17"/>
        <v>671.242771742483</v>
      </c>
      <c r="AE13">
        <f t="shared" si="14"/>
        <v>90.266771742483002</v>
      </c>
      <c r="AF13">
        <f t="shared" si="15"/>
        <v>661.93715021803951</v>
      </c>
      <c r="AG13">
        <f t="shared" si="16"/>
        <v>80.961150218039506</v>
      </c>
    </row>
    <row r="14" spans="1:56" ht="18">
      <c r="A14" s="36"/>
      <c r="B14" s="2"/>
      <c r="H14">
        <v>1278</v>
      </c>
      <c r="I14">
        <v>1034.2809999999999</v>
      </c>
      <c r="J14">
        <v>159.25360000000001</v>
      </c>
      <c r="K14">
        <v>593.51499999999999</v>
      </c>
      <c r="L14">
        <f t="shared" si="3"/>
        <v>6279.2929013849607</v>
      </c>
      <c r="M14">
        <f t="shared" si="4"/>
        <v>1279.2929013849607</v>
      </c>
      <c r="N14">
        <f t="shared" si="0"/>
        <v>440.76599999999996</v>
      </c>
      <c r="O14">
        <f t="shared" si="1"/>
        <v>0.32621652483918828</v>
      </c>
      <c r="P14">
        <f t="shared" si="5"/>
        <v>0.48415631558985661</v>
      </c>
      <c r="Q14">
        <f t="shared" si="6"/>
        <v>1.4841563155898565</v>
      </c>
      <c r="R14">
        <f t="shared" si="2"/>
        <v>3.7979107414575202</v>
      </c>
      <c r="W14">
        <f t="shared" si="7"/>
        <v>290.29054471623783</v>
      </c>
      <c r="X14">
        <f t="shared" si="8"/>
        <v>-303.22445528376215</v>
      </c>
      <c r="Y14">
        <f t="shared" si="9"/>
        <v>237.02478746417728</v>
      </c>
      <c r="Z14">
        <f t="shared" si="10"/>
        <v>-356.49021253582271</v>
      </c>
      <c r="AA14" s="3">
        <f t="shared" si="11"/>
        <v>5852.7883589999474</v>
      </c>
      <c r="AB14" s="3">
        <f t="shared" si="12"/>
        <v>489.96405967940166</v>
      </c>
      <c r="AC14" s="3">
        <f t="shared" si="13"/>
        <v>-103.55094032059833</v>
      </c>
      <c r="AD14">
        <f t="shared" si="17"/>
        <v>344.2692815169064</v>
      </c>
      <c r="AE14">
        <f t="shared" si="14"/>
        <v>-249.24571848309358</v>
      </c>
      <c r="AF14">
        <f t="shared" si="15"/>
        <v>355.55233550296418</v>
      </c>
      <c r="AG14">
        <f t="shared" si="16"/>
        <v>-237.9626644970358</v>
      </c>
    </row>
    <row r="15" spans="1:56" ht="18">
      <c r="A15" s="36"/>
      <c r="B15" s="2"/>
      <c r="H15">
        <v>1303</v>
      </c>
      <c r="I15">
        <v>1056.873</v>
      </c>
      <c r="J15">
        <v>172.7551</v>
      </c>
      <c r="K15">
        <v>605.125</v>
      </c>
      <c r="L15">
        <f t="shared" si="3"/>
        <v>5788.541119770126</v>
      </c>
      <c r="M15">
        <f t="shared" si="4"/>
        <v>788.54111977012599</v>
      </c>
      <c r="N15">
        <f t="shared" si="0"/>
        <v>451.74800000000005</v>
      </c>
      <c r="O15">
        <f t="shared" si="1"/>
        <v>0.35079384287755688</v>
      </c>
      <c r="P15">
        <f t="shared" si="5"/>
        <v>0.54034275403736753</v>
      </c>
      <c r="Q15">
        <f t="shared" si="6"/>
        <v>1.5403427540373675</v>
      </c>
      <c r="R15">
        <f t="shared" si="2"/>
        <v>3.7625691227140319</v>
      </c>
      <c r="W15">
        <f t="shared" si="7"/>
        <v>547.08327368038954</v>
      </c>
      <c r="X15">
        <f t="shared" si="8"/>
        <v>-58.041726319610461</v>
      </c>
      <c r="Y15">
        <f t="shared" si="9"/>
        <v>583.89072124989048</v>
      </c>
      <c r="Z15">
        <f t="shared" si="10"/>
        <v>-21.234278750109524</v>
      </c>
      <c r="AA15" s="3">
        <f t="shared" si="11"/>
        <v>5866.3445910847513</v>
      </c>
      <c r="AB15" s="3">
        <f t="shared" si="12"/>
        <v>622.86184029077572</v>
      </c>
      <c r="AC15" s="3">
        <f t="shared" si="13"/>
        <v>17.736840290775717</v>
      </c>
      <c r="AD15">
        <f t="shared" si="17"/>
        <v>610.12980058640869</v>
      </c>
      <c r="AE15">
        <f t="shared" si="14"/>
        <v>5.0048005864086917</v>
      </c>
      <c r="AF15">
        <f t="shared" si="15"/>
        <v>607.72638560142741</v>
      </c>
      <c r="AG15">
        <f t="shared" si="16"/>
        <v>2.6013856014274097</v>
      </c>
    </row>
    <row r="16" spans="1:56">
      <c r="A16" s="36"/>
      <c r="H16">
        <v>1331</v>
      </c>
      <c r="I16">
        <v>1082.27</v>
      </c>
      <c r="J16">
        <v>174.13290000000001</v>
      </c>
      <c r="K16">
        <v>618.12900000000002</v>
      </c>
      <c r="L16">
        <f t="shared" si="3"/>
        <v>5742.7401714437647</v>
      </c>
      <c r="M16">
        <f t="shared" si="4"/>
        <v>742.74017144376467</v>
      </c>
      <c r="N16">
        <f t="shared" si="0"/>
        <v>464.14099999999996</v>
      </c>
      <c r="O16">
        <f t="shared" si="1"/>
        <v>0.35314445123376459</v>
      </c>
      <c r="P16">
        <f t="shared" si="5"/>
        <v>0.54594020551779499</v>
      </c>
      <c r="Q16">
        <f t="shared" si="6"/>
        <v>1.5459402055177951</v>
      </c>
      <c r="R16">
        <f t="shared" si="2"/>
        <v>3.759119167202126</v>
      </c>
      <c r="W16">
        <f t="shared" si="7"/>
        <v>595.76377903142532</v>
      </c>
      <c r="X16">
        <f t="shared" si="8"/>
        <v>-22.365220968574704</v>
      </c>
      <c r="Y16">
        <f t="shared" si="9"/>
        <v>639.10234107079054</v>
      </c>
      <c r="Z16">
        <f t="shared" si="10"/>
        <v>20.973341070790525</v>
      </c>
      <c r="AA16" s="3">
        <f t="shared" si="11"/>
        <v>5881.5648513089491</v>
      </c>
      <c r="AB16" s="3">
        <f t="shared" si="12"/>
        <v>650.22521711590173</v>
      </c>
      <c r="AC16" s="3">
        <f t="shared" si="13"/>
        <v>32.096217115901709</v>
      </c>
      <c r="AD16">
        <f t="shared" si="17"/>
        <v>654.46159828319094</v>
      </c>
      <c r="AE16">
        <f t="shared" si="14"/>
        <v>36.332598283190919</v>
      </c>
      <c r="AF16">
        <f t="shared" si="15"/>
        <v>650.8656192175896</v>
      </c>
      <c r="AG16">
        <f t="shared" si="16"/>
        <v>32.736619217589578</v>
      </c>
    </row>
    <row r="17" spans="1:33">
      <c r="A17" s="36"/>
      <c r="H17">
        <v>1341.5</v>
      </c>
      <c r="I17">
        <v>1091.816</v>
      </c>
      <c r="J17">
        <v>173.65860000000001</v>
      </c>
      <c r="K17">
        <v>623.005</v>
      </c>
      <c r="L17">
        <f t="shared" si="3"/>
        <v>5758.4248634965379</v>
      </c>
      <c r="M17">
        <f t="shared" si="4"/>
        <v>758.42486349653791</v>
      </c>
      <c r="N17">
        <f t="shared" si="0"/>
        <v>468.81100000000004</v>
      </c>
      <c r="O17">
        <f t="shared" si="1"/>
        <v>0.35233833421642591</v>
      </c>
      <c r="P17">
        <f t="shared" si="5"/>
        <v>0.54401603928518605</v>
      </c>
      <c r="Q17">
        <f t="shared" si="6"/>
        <v>1.544016039285186</v>
      </c>
      <c r="R17">
        <f t="shared" si="2"/>
        <v>3.7603037044922263</v>
      </c>
      <c r="W17">
        <f t="shared" si="7"/>
        <v>597.30182110132841</v>
      </c>
      <c r="X17">
        <f t="shared" si="8"/>
        <v>-25.703178898671581</v>
      </c>
      <c r="Y17">
        <f t="shared" si="9"/>
        <v>638.44614103136632</v>
      </c>
      <c r="Z17">
        <f t="shared" si="10"/>
        <v>15.441141031366328</v>
      </c>
      <c r="AA17" s="3">
        <f t="shared" si="11"/>
        <v>5887.2826241642406</v>
      </c>
      <c r="AB17" s="3">
        <f t="shared" si="12"/>
        <v>653.11941698179407</v>
      </c>
      <c r="AC17" s="3">
        <f t="shared" si="13"/>
        <v>30.114416981794079</v>
      </c>
      <c r="AD17">
        <f t="shared" si="17"/>
        <v>657.59090209744397</v>
      </c>
      <c r="AE17">
        <f t="shared" si="14"/>
        <v>34.585902097443977</v>
      </c>
      <c r="AF17">
        <f t="shared" si="15"/>
        <v>654.40028696964828</v>
      </c>
      <c r="AG17">
        <f t="shared" si="16"/>
        <v>31.395286969648282</v>
      </c>
    </row>
    <row r="18" spans="1:33">
      <c r="A18" s="36"/>
      <c r="B18" s="3"/>
      <c r="H18">
        <v>1504</v>
      </c>
      <c r="I18">
        <v>1240.08</v>
      </c>
      <c r="J18">
        <v>163.06899999999999</v>
      </c>
      <c r="K18">
        <v>698.47199999999998</v>
      </c>
      <c r="L18">
        <f t="shared" si="3"/>
        <v>6132.3734124818338</v>
      </c>
      <c r="M18">
        <f t="shared" si="4"/>
        <v>1132.3734124818338</v>
      </c>
      <c r="N18">
        <f t="shared" si="0"/>
        <v>541.60799999999995</v>
      </c>
      <c r="O18">
        <f t="shared" si="1"/>
        <v>0.33346139208434344</v>
      </c>
      <c r="P18">
        <f t="shared" si="5"/>
        <v>0.50028818754717874</v>
      </c>
      <c r="Q18">
        <f t="shared" si="6"/>
        <v>1.5002881875471787</v>
      </c>
      <c r="R18">
        <f t="shared" si="2"/>
        <v>3.7876285920471084</v>
      </c>
      <c r="W18">
        <f t="shared" si="7"/>
        <v>563.72222916392957</v>
      </c>
      <c r="X18">
        <f t="shared" si="8"/>
        <v>-134.74977083607041</v>
      </c>
      <c r="Y18">
        <f t="shared" si="9"/>
        <v>540.88515029715984</v>
      </c>
      <c r="Z18">
        <f t="shared" si="10"/>
        <v>-157.58684970284014</v>
      </c>
      <c r="AA18" s="3">
        <f t="shared" si="11"/>
        <v>5976.4839839489396</v>
      </c>
      <c r="AB18" s="3">
        <f t="shared" si="12"/>
        <v>654.97532687486898</v>
      </c>
      <c r="AC18" s="3">
        <f t="shared" si="13"/>
        <v>-43.496673125130997</v>
      </c>
      <c r="AD18">
        <f t="shared" si="17"/>
        <v>631.03426338234522</v>
      </c>
      <c r="AE18">
        <f t="shared" si="14"/>
        <v>-67.437736617654764</v>
      </c>
      <c r="AF18">
        <f t="shared" si="15"/>
        <v>638.17351851539695</v>
      </c>
      <c r="AG18">
        <f t="shared" si="16"/>
        <v>-60.29848148460303</v>
      </c>
    </row>
    <row r="19" spans="1:33">
      <c r="A19" s="36"/>
      <c r="H19">
        <v>1688.5</v>
      </c>
      <c r="I19">
        <v>1409.1769999999999</v>
      </c>
      <c r="J19">
        <v>159.9726</v>
      </c>
      <c r="K19">
        <v>784.15499999999997</v>
      </c>
      <c r="L19">
        <f t="shared" si="3"/>
        <v>6251.0704958224096</v>
      </c>
      <c r="M19">
        <f t="shared" si="4"/>
        <v>1251.0704958224096</v>
      </c>
      <c r="N19">
        <f t="shared" si="0"/>
        <v>625.02199999999993</v>
      </c>
      <c r="O19">
        <f t="shared" si="1"/>
        <v>0.32760101781084894</v>
      </c>
      <c r="P19">
        <f t="shared" si="5"/>
        <v>0.48721224524205514</v>
      </c>
      <c r="Q19">
        <f t="shared" si="6"/>
        <v>1.4872122452420551</v>
      </c>
      <c r="R19">
        <f t="shared" si="2"/>
        <v>3.7959543966430105</v>
      </c>
      <c r="W19">
        <f t="shared" si="7"/>
        <v>678.0405232907093</v>
      </c>
      <c r="X19">
        <f t="shared" si="8"/>
        <v>-106.11447670929067</v>
      </c>
      <c r="Y19">
        <f t="shared" si="9"/>
        <v>630.82753446928177</v>
      </c>
      <c r="Z19">
        <f t="shared" si="10"/>
        <v>-153.3274655307182</v>
      </c>
      <c r="AA19" s="3">
        <f t="shared" si="11"/>
        <v>6079.4013417433216</v>
      </c>
      <c r="AB19" s="3">
        <f t="shared" si="12"/>
        <v>729.69798402080528</v>
      </c>
      <c r="AC19" s="3">
        <f t="shared" si="13"/>
        <v>-54.457015979194694</v>
      </c>
      <c r="AD19">
        <f t="shared" si="17"/>
        <v>735.28874753796913</v>
      </c>
      <c r="AE19">
        <f t="shared" si="14"/>
        <v>-48.866252462030843</v>
      </c>
      <c r="AF19">
        <f t="shared" si="15"/>
        <v>745.78451870571803</v>
      </c>
      <c r="AG19">
        <f t="shared" si="16"/>
        <v>-38.370481294281944</v>
      </c>
    </row>
    <row r="20" spans="1:33">
      <c r="A20" s="32"/>
      <c r="H20">
        <v>1714.5</v>
      </c>
      <c r="I20">
        <v>1433.633</v>
      </c>
      <c r="J20">
        <v>155.078</v>
      </c>
      <c r="K20">
        <v>796.23</v>
      </c>
      <c r="L20">
        <f t="shared" si="3"/>
        <v>6448.3679180799345</v>
      </c>
      <c r="M20">
        <f t="shared" si="4"/>
        <v>1448.3679180799345</v>
      </c>
      <c r="N20">
        <f t="shared" si="0"/>
        <v>637.40300000000002</v>
      </c>
      <c r="O20">
        <f t="shared" si="1"/>
        <v>0.31799220893076408</v>
      </c>
      <c r="P20">
        <f t="shared" si="5"/>
        <v>0.46625890949460169</v>
      </c>
      <c r="Q20">
        <f t="shared" si="6"/>
        <v>1.4662589094946017</v>
      </c>
      <c r="R20">
        <f t="shared" si="2"/>
        <v>3.8094498086099189</v>
      </c>
      <c r="W20">
        <f t="shared" si="7"/>
        <v>613.87871192849968</v>
      </c>
      <c r="X20">
        <f t="shared" si="8"/>
        <v>-182.35128807150033</v>
      </c>
      <c r="Y20">
        <f t="shared" si="9"/>
        <v>522.38363901172477</v>
      </c>
      <c r="Z20">
        <f t="shared" si="10"/>
        <v>-273.84636098827525</v>
      </c>
      <c r="AA20" s="3">
        <f t="shared" si="11"/>
        <v>6094.0463773734364</v>
      </c>
      <c r="AB20" s="3">
        <f t="shared" si="12"/>
        <v>678.46033045546324</v>
      </c>
      <c r="AC20" s="3">
        <f t="shared" si="13"/>
        <v>-117.76966954453678</v>
      </c>
      <c r="AD20">
        <f t="shared" si="17"/>
        <v>641.13969894135221</v>
      </c>
      <c r="AE20">
        <f t="shared" si="14"/>
        <v>-155.09030105864781</v>
      </c>
      <c r="AF20">
        <f t="shared" si="15"/>
        <v>656.95604721875759</v>
      </c>
      <c r="AG20">
        <f t="shared" si="16"/>
        <v>-139.27395278124243</v>
      </c>
    </row>
    <row r="21" spans="1:33">
      <c r="A21" s="32"/>
      <c r="H21">
        <v>2116.5</v>
      </c>
      <c r="I21">
        <v>1805.183</v>
      </c>
      <c r="J21">
        <v>157.51730000000001</v>
      </c>
      <c r="K21">
        <v>982.92200000000003</v>
      </c>
      <c r="L21">
        <f t="shared" si="3"/>
        <v>6348.5090209138934</v>
      </c>
      <c r="M21">
        <f t="shared" si="4"/>
        <v>1348.5090209138934</v>
      </c>
      <c r="N21">
        <f t="shared" si="0"/>
        <v>822.26099999999997</v>
      </c>
      <c r="O21">
        <f t="shared" si="1"/>
        <v>0.32283527305125348</v>
      </c>
      <c r="P21">
        <f t="shared" si="5"/>
        <v>0.47674555422566828</v>
      </c>
      <c r="Q21">
        <f t="shared" si="6"/>
        <v>1.4767455542256682</v>
      </c>
      <c r="R21">
        <f t="shared" si="2"/>
        <v>3.8026717410367157</v>
      </c>
      <c r="W21">
        <f t="shared" si="7"/>
        <v>1029.9265569689715</v>
      </c>
      <c r="X21">
        <f t="shared" si="8"/>
        <v>47.004556968971428</v>
      </c>
      <c r="Y21">
        <f t="shared" si="9"/>
        <v>961.41274757212432</v>
      </c>
      <c r="Z21">
        <f t="shared" si="10"/>
        <v>-21.509252427875708</v>
      </c>
      <c r="AA21" s="3">
        <f t="shared" si="11"/>
        <v>6325.0233772394076</v>
      </c>
      <c r="AB21" s="3">
        <f t="shared" si="12"/>
        <v>973.72845780169916</v>
      </c>
      <c r="AC21" s="3">
        <f t="shared" si="13"/>
        <v>-9.1935421983008609</v>
      </c>
      <c r="AD21">
        <f t="shared" si="17"/>
        <v>1074.4508450849453</v>
      </c>
      <c r="AE21">
        <f t="shared" si="14"/>
        <v>91.52884508494526</v>
      </c>
      <c r="AF21">
        <f t="shared" si="15"/>
        <v>1087.6342041229532</v>
      </c>
      <c r="AG21">
        <f t="shared" si="16"/>
        <v>104.71220412295315</v>
      </c>
    </row>
    <row r="22" spans="1:33">
      <c r="A22" s="12" t="s">
        <v>98</v>
      </c>
      <c r="B22" s="12"/>
      <c r="C22" s="12"/>
      <c r="D22" s="12"/>
      <c r="H22">
        <v>2154</v>
      </c>
      <c r="I22">
        <v>1840.1179999999999</v>
      </c>
      <c r="J22">
        <v>154.05459999999999</v>
      </c>
      <c r="K22">
        <v>1000.338</v>
      </c>
      <c r="L22">
        <f t="shared" si="3"/>
        <v>6491.2050662557303</v>
      </c>
      <c r="M22">
        <f t="shared" si="4"/>
        <v>1491.2050662557303</v>
      </c>
      <c r="N22">
        <f t="shared" si="0"/>
        <v>839.78</v>
      </c>
      <c r="O22">
        <f t="shared" si="1"/>
        <v>0.31592714221742324</v>
      </c>
      <c r="P22">
        <f t="shared" si="5"/>
        <v>0.46183259374082108</v>
      </c>
      <c r="Q22">
        <f t="shared" si="6"/>
        <v>1.4618325937408212</v>
      </c>
      <c r="R22">
        <f t="shared" si="2"/>
        <v>3.8123253293185404</v>
      </c>
      <c r="W22">
        <f t="shared" si="7"/>
        <v>1001.4827172056742</v>
      </c>
      <c r="X22">
        <f t="shared" si="8"/>
        <v>1.1447172056742829</v>
      </c>
      <c r="Y22">
        <f t="shared" si="9"/>
        <v>899.78266641288315</v>
      </c>
      <c r="Z22">
        <f t="shared" si="10"/>
        <v>-100.55533358711682</v>
      </c>
      <c r="AA22" s="3">
        <f t="shared" si="11"/>
        <v>6347.0111316762277</v>
      </c>
      <c r="AB22" s="3">
        <f t="shared" si="12"/>
        <v>941.79248443715619</v>
      </c>
      <c r="AC22" s="3">
        <f t="shared" si="13"/>
        <v>-58.545515562843775</v>
      </c>
      <c r="AD22">
        <f t="shared" si="17"/>
        <v>1020.0139197396809</v>
      </c>
      <c r="AE22">
        <f t="shared" si="14"/>
        <v>19.675919739680921</v>
      </c>
      <c r="AF22">
        <f t="shared" si="15"/>
        <v>1036.9071541051148</v>
      </c>
      <c r="AG22">
        <f t="shared" si="16"/>
        <v>36.569154105114876</v>
      </c>
    </row>
    <row r="23" spans="1:33">
      <c r="H23">
        <v>2195.5</v>
      </c>
      <c r="I23">
        <v>1878.7950000000001</v>
      </c>
      <c r="J23">
        <v>154.45840000000001</v>
      </c>
      <c r="K23">
        <v>1019.611</v>
      </c>
      <c r="L23">
        <f t="shared" si="3"/>
        <v>6474.2351338612852</v>
      </c>
      <c r="M23">
        <f t="shared" si="4"/>
        <v>1474.2351338612852</v>
      </c>
      <c r="N23">
        <f t="shared" si="0"/>
        <v>859.18400000000008</v>
      </c>
      <c r="O23">
        <f t="shared" si="1"/>
        <v>0.31674432988167167</v>
      </c>
      <c r="P23">
        <f t="shared" si="5"/>
        <v>0.46358097522530167</v>
      </c>
      <c r="Q23">
        <f t="shared" si="6"/>
        <v>1.4635809752253017</v>
      </c>
      <c r="R23">
        <f t="shared" si="2"/>
        <v>3.8111884682336958</v>
      </c>
      <c r="W23">
        <f t="shared" si="7"/>
        <v>1047.6250408283047</v>
      </c>
      <c r="X23">
        <f t="shared" si="8"/>
        <v>28.014040828304701</v>
      </c>
      <c r="Y23">
        <f t="shared" si="9"/>
        <v>949.99222763962723</v>
      </c>
      <c r="Z23">
        <f t="shared" si="10"/>
        <v>-69.618772360372759</v>
      </c>
      <c r="AA23" s="3">
        <f t="shared" si="11"/>
        <v>6371.4333585292388</v>
      </c>
      <c r="AB23" s="3">
        <f t="shared" si="12"/>
        <v>977.34809793348836</v>
      </c>
      <c r="AC23" s="3">
        <f t="shared" si="13"/>
        <v>-42.262902066511629</v>
      </c>
      <c r="AD23">
        <f t="shared" si="17"/>
        <v>1069.7102138713626</v>
      </c>
      <c r="AE23">
        <f t="shared" si="14"/>
        <v>50.099213871362622</v>
      </c>
      <c r="AF23">
        <f t="shared" si="15"/>
        <v>1086.1812106303162</v>
      </c>
      <c r="AG23">
        <f t="shared" si="16"/>
        <v>66.570210630316183</v>
      </c>
    </row>
    <row r="24" spans="1:33">
      <c r="A24" s="4" t="s">
        <v>73</v>
      </c>
      <c r="B24" s="4" t="s">
        <v>74</v>
      </c>
      <c r="C24" s="4" t="s">
        <v>75</v>
      </c>
      <c r="D24" s="4" t="s">
        <v>76</v>
      </c>
      <c r="E24" s="4" t="s">
        <v>75</v>
      </c>
      <c r="F24" s="47"/>
      <c r="G24" s="47"/>
      <c r="H24">
        <v>2293.5</v>
      </c>
      <c r="I24">
        <v>1969.8219999999999</v>
      </c>
      <c r="J24">
        <v>156.82939999999999</v>
      </c>
      <c r="K24">
        <v>1065.123</v>
      </c>
      <c r="L24">
        <f t="shared" si="3"/>
        <v>6376.3554537605833</v>
      </c>
      <c r="M24">
        <f t="shared" si="4"/>
        <v>1376.3554537605833</v>
      </c>
      <c r="N24">
        <f t="shared" si="0"/>
        <v>904.69899999999984</v>
      </c>
      <c r="O24">
        <f t="shared" si="1"/>
        <v>0.32148060981181892</v>
      </c>
      <c r="P24">
        <f t="shared" si="5"/>
        <v>0.47379723330037665</v>
      </c>
      <c r="Q24">
        <f t="shared" si="6"/>
        <v>1.4737972333003766</v>
      </c>
      <c r="R24">
        <f t="shared" si="2"/>
        <v>3.8045725190693522</v>
      </c>
      <c r="W24">
        <f t="shared" si="7"/>
        <v>1182.0866287169401</v>
      </c>
      <c r="X24">
        <f t="shared" si="8"/>
        <v>116.96362871694009</v>
      </c>
      <c r="Y24">
        <f t="shared" si="9"/>
        <v>1107.2795495886153</v>
      </c>
      <c r="Z24">
        <f t="shared" si="10"/>
        <v>42.156549588615235</v>
      </c>
      <c r="AA24" s="3">
        <f t="shared" si="11"/>
        <v>6429.478745906481</v>
      </c>
      <c r="AB24" s="3">
        <f t="shared" si="12"/>
        <v>1087.3633337558999</v>
      </c>
      <c r="AC24" s="3">
        <f t="shared" si="13"/>
        <v>22.240333755899883</v>
      </c>
      <c r="AD24">
        <f t="shared" si="17"/>
        <v>1222.2290268121351</v>
      </c>
      <c r="AE24">
        <f t="shared" si="14"/>
        <v>157.10602681213504</v>
      </c>
      <c r="AF24">
        <f t="shared" si="15"/>
        <v>1236.161454909532</v>
      </c>
      <c r="AG24">
        <f t="shared" si="16"/>
        <v>171.03845490953199</v>
      </c>
    </row>
    <row r="25" spans="1:33">
      <c r="A25" s="4" t="str">
        <f>'Deriving NCT'!AE2</f>
        <v>Hubbert</v>
      </c>
      <c r="B25" s="9" t="str">
        <f>'Deriving NCT'!AF2</f>
        <v>b=</v>
      </c>
      <c r="C25" s="11">
        <f>'Deriving NCT'!AG2</f>
        <v>2.24E-4</v>
      </c>
      <c r="D25" s="11" t="str">
        <f>'Deriving NCT'!AH2</f>
        <v>no</v>
      </c>
      <c r="E25" s="11">
        <f>'Deriving NCT'!AI2</f>
        <v>0.39</v>
      </c>
      <c r="F25" s="45"/>
      <c r="G25" s="44"/>
      <c r="H25">
        <v>2317.5</v>
      </c>
      <c r="I25">
        <v>1992.307</v>
      </c>
      <c r="J25">
        <v>157.85419999999999</v>
      </c>
      <c r="K25">
        <v>1076.268</v>
      </c>
      <c r="L25">
        <f t="shared" si="3"/>
        <v>6334.9597286610051</v>
      </c>
      <c r="M25">
        <f t="shared" si="4"/>
        <v>1334.9597286610051</v>
      </c>
      <c r="N25">
        <f t="shared" si="0"/>
        <v>916.03899999999999</v>
      </c>
      <c r="O25">
        <f t="shared" si="1"/>
        <v>0.32349558189362293</v>
      </c>
      <c r="P25">
        <f t="shared" si="5"/>
        <v>0.47818694636042247</v>
      </c>
      <c r="Q25">
        <f t="shared" si="6"/>
        <v>1.4781869463604225</v>
      </c>
      <c r="R25">
        <f t="shared" si="2"/>
        <v>3.8017438584182139</v>
      </c>
      <c r="W25">
        <f t="shared" si="7"/>
        <v>1223.1427988097698</v>
      </c>
      <c r="X25">
        <f t="shared" si="8"/>
        <v>146.8747988097698</v>
      </c>
      <c r="Y25">
        <f t="shared" si="9"/>
        <v>1157.6584174878251</v>
      </c>
      <c r="Z25">
        <f t="shared" si="10"/>
        <v>81.390417487825061</v>
      </c>
      <c r="AA25" s="3">
        <f t="shared" si="11"/>
        <v>6443.7743683897925</v>
      </c>
      <c r="AB25" s="3">
        <f t="shared" si="12"/>
        <v>1121.8956124743318</v>
      </c>
      <c r="AC25" s="3">
        <f t="shared" si="13"/>
        <v>45.627612474331727</v>
      </c>
      <c r="AD25">
        <f t="shared" si="17"/>
        <v>1269.6789244387862</v>
      </c>
      <c r="AE25">
        <f t="shared" si="14"/>
        <v>193.4109244387862</v>
      </c>
      <c r="AF25">
        <f t="shared" si="15"/>
        <v>1282.4942998105657</v>
      </c>
      <c r="AG25">
        <f t="shared" si="16"/>
        <v>206.22629981056571</v>
      </c>
    </row>
    <row r="26" spans="1:33">
      <c r="A26" s="4" t="str">
        <f>'Deriving NCT'!AE3</f>
        <v>Eaton</v>
      </c>
      <c r="B26" s="9" t="str">
        <f>'Deriving NCT'!AF3</f>
        <v>a=</v>
      </c>
      <c r="C26" s="11">
        <f>'Deriving NCT'!AG3</f>
        <v>4.019E-5</v>
      </c>
      <c r="D26" s="11" t="str">
        <f>'Deriving NCT'!AH3</f>
        <v>b</v>
      </c>
      <c r="E26" s="11">
        <f>'Deriving NCT'!AI3</f>
        <v>3.7160000000000002</v>
      </c>
      <c r="F26" s="45"/>
      <c r="G26" s="44"/>
      <c r="H26">
        <v>2336</v>
      </c>
      <c r="I26">
        <v>2009.5409999999999</v>
      </c>
      <c r="J26">
        <v>159.46629999999999</v>
      </c>
      <c r="K26">
        <v>1084.8599999999999</v>
      </c>
      <c r="L26">
        <f t="shared" si="3"/>
        <v>6270.9174289489383</v>
      </c>
      <c r="M26">
        <f t="shared" si="4"/>
        <v>1270.9174289489383</v>
      </c>
      <c r="N26">
        <f t="shared" si="0"/>
        <v>924.68100000000004</v>
      </c>
      <c r="O26">
        <f t="shared" si="1"/>
        <v>0.32662704290562228</v>
      </c>
      <c r="P26">
        <f t="shared" si="5"/>
        <v>0.48506112320730355</v>
      </c>
      <c r="Q26">
        <f t="shared" si="6"/>
        <v>1.4850611232073034</v>
      </c>
      <c r="R26">
        <f t="shared" si="2"/>
        <v>3.7973310823272666</v>
      </c>
      <c r="W26">
        <f t="shared" si="7"/>
        <v>1269.3586454044771</v>
      </c>
      <c r="X26">
        <f t="shared" si="8"/>
        <v>184.4986454044772</v>
      </c>
      <c r="Y26">
        <f t="shared" si="9"/>
        <v>1217.8992111072553</v>
      </c>
      <c r="Z26">
        <f t="shared" si="10"/>
        <v>133.03921110725537</v>
      </c>
      <c r="AA26" s="3">
        <f t="shared" si="11"/>
        <v>6454.8156009846161</v>
      </c>
      <c r="AB26" s="3">
        <f t="shared" si="12"/>
        <v>1161.6624255022698</v>
      </c>
      <c r="AC26" s="3">
        <f t="shared" si="13"/>
        <v>76.802425502269898</v>
      </c>
      <c r="AD26">
        <f t="shared" si="17"/>
        <v>1324.3429501337735</v>
      </c>
      <c r="AE26">
        <f t="shared" si="14"/>
        <v>239.48295013377356</v>
      </c>
      <c r="AF26">
        <f t="shared" si="15"/>
        <v>1335.3929980238968</v>
      </c>
      <c r="AG26">
        <f t="shared" si="16"/>
        <v>250.53299802389688</v>
      </c>
    </row>
    <row r="27" spans="1:33">
      <c r="A27" s="4" t="str">
        <f>'Deriving NCT'!AE4</f>
        <v>Bowers</v>
      </c>
      <c r="B27" s="9" t="str">
        <f>'Deriving NCT'!AF4</f>
        <v>A=</v>
      </c>
      <c r="C27" s="11">
        <f>'Deriving NCT'!AG4</f>
        <v>0.27</v>
      </c>
      <c r="D27" s="11" t="str">
        <f>'Deriving NCT'!AH4</f>
        <v>B</v>
      </c>
      <c r="E27" s="11">
        <f>'Deriving NCT'!AI4</f>
        <v>1.28</v>
      </c>
      <c r="F27" s="45"/>
      <c r="G27" s="44"/>
      <c r="H27">
        <v>2395.5</v>
      </c>
      <c r="I27">
        <v>2065.0680000000002</v>
      </c>
      <c r="J27">
        <v>154.7208</v>
      </c>
      <c r="K27">
        <v>1112.492</v>
      </c>
      <c r="L27">
        <f t="shared" si="3"/>
        <v>6463.255102093578</v>
      </c>
      <c r="M27">
        <f t="shared" si="4"/>
        <v>1463.255102093578</v>
      </c>
      <c r="N27">
        <f t="shared" si="0"/>
        <v>952.57600000000025</v>
      </c>
      <c r="O27">
        <f t="shared" si="1"/>
        <v>0.31727369399740935</v>
      </c>
      <c r="P27">
        <f t="shared" si="5"/>
        <v>0.46471578904739819</v>
      </c>
      <c r="Q27">
        <f t="shared" si="6"/>
        <v>1.4647157890473981</v>
      </c>
      <c r="R27">
        <f t="shared" si="2"/>
        <v>3.8104512976904474</v>
      </c>
      <c r="W27">
        <f t="shared" si="7"/>
        <v>1238.7383312777151</v>
      </c>
      <c r="X27">
        <f t="shared" si="8"/>
        <v>126.24633127771517</v>
      </c>
      <c r="Y27">
        <f t="shared" si="9"/>
        <v>1143.720010058066</v>
      </c>
      <c r="Z27">
        <f t="shared" si="10"/>
        <v>31.228010058066047</v>
      </c>
      <c r="AA27" s="3">
        <f t="shared" si="11"/>
        <v>6490.4550270637528</v>
      </c>
      <c r="AB27" s="3">
        <f t="shared" si="12"/>
        <v>1124.4179272818412</v>
      </c>
      <c r="AC27" s="3">
        <f t="shared" si="13"/>
        <v>11.925927281841268</v>
      </c>
      <c r="AD27">
        <f t="shared" si="17"/>
        <v>1263.0560923984881</v>
      </c>
      <c r="AE27">
        <f t="shared" si="14"/>
        <v>150.56409239848813</v>
      </c>
      <c r="AF27">
        <f t="shared" si="15"/>
        <v>1279.2507832401616</v>
      </c>
      <c r="AG27">
        <f t="shared" si="16"/>
        <v>166.75878324016162</v>
      </c>
    </row>
    <row r="28" spans="1:33">
      <c r="A28" s="4" t="str">
        <f>'Deriving NCT'!AE5</f>
        <v>Butterworth</v>
      </c>
      <c r="B28" s="9" t="str">
        <f>'Deriving NCT'!AF5</f>
        <v>uo</v>
      </c>
      <c r="C28" s="11">
        <f>'Deriving NCT'!AG5</f>
        <v>2.6688999999999998</v>
      </c>
      <c r="D28" s="11" t="str">
        <f>'Deriving NCT'!AH5</f>
        <v>C</v>
      </c>
      <c r="E28" s="11">
        <f>'Deriving NCT'!AI5</f>
        <v>-0.09</v>
      </c>
      <c r="F28" s="45"/>
      <c r="G28" s="44"/>
      <c r="H28">
        <v>2420.5</v>
      </c>
      <c r="I28">
        <v>2088.42</v>
      </c>
      <c r="J28">
        <v>153.39830000000001</v>
      </c>
      <c r="K28">
        <v>1124.1030000000001</v>
      </c>
      <c r="L28">
        <f t="shared" si="3"/>
        <v>6518.9770681943673</v>
      </c>
      <c r="M28">
        <f t="shared" si="4"/>
        <v>1518.9770681943673</v>
      </c>
      <c r="N28">
        <f t="shared" si="0"/>
        <v>964.31700000000001</v>
      </c>
      <c r="O28">
        <f t="shared" si="1"/>
        <v>0.31459228106344239</v>
      </c>
      <c r="P28">
        <f t="shared" si="5"/>
        <v>0.45898561158830709</v>
      </c>
      <c r="Q28">
        <f t="shared" si="6"/>
        <v>1.4589856115883071</v>
      </c>
      <c r="R28">
        <f t="shared" si="2"/>
        <v>3.8141794533251749</v>
      </c>
      <c r="W28">
        <f t="shared" si="7"/>
        <v>1237.6073315189701</v>
      </c>
      <c r="X28">
        <f t="shared" si="8"/>
        <v>113.50433151897005</v>
      </c>
      <c r="Y28">
        <f t="shared" si="9"/>
        <v>1129.1821226897921</v>
      </c>
      <c r="Z28">
        <f t="shared" si="10"/>
        <v>5.0791226897920296</v>
      </c>
      <c r="AA28" s="3">
        <f t="shared" si="11"/>
        <v>6505.4882230869034</v>
      </c>
      <c r="AB28" s="3">
        <f t="shared" si="12"/>
        <v>1118.0921466849998</v>
      </c>
      <c r="AC28" s="3">
        <f t="shared" si="13"/>
        <v>-6.0108533150003041</v>
      </c>
      <c r="AD28">
        <f t="shared" si="17"/>
        <v>1250.0505488416982</v>
      </c>
      <c r="AE28">
        <f t="shared" si="14"/>
        <v>125.94754884169811</v>
      </c>
      <c r="AF28">
        <f t="shared" si="15"/>
        <v>1267.6214396275598</v>
      </c>
      <c r="AG28">
        <f t="shared" si="16"/>
        <v>143.5184396275597</v>
      </c>
    </row>
    <row r="29" spans="1:33">
      <c r="A29" s="4" t="str">
        <f>'Deriving NCT'!AE6</f>
        <v>Geotech</v>
      </c>
      <c r="B29" s="9" t="str">
        <f>'Deriving NCT'!AF6</f>
        <v>Cc</v>
      </c>
      <c r="C29" s="11">
        <f>'Deriving NCT'!AG6</f>
        <v>-0.29759999999999998</v>
      </c>
      <c r="D29" s="11" t="str">
        <f>'Deriving NCT'!AH6</f>
        <v>eo</v>
      </c>
      <c r="E29" s="11">
        <f>'Deriving NCT'!AI6</f>
        <v>1.329</v>
      </c>
      <c r="F29" s="45"/>
      <c r="G29" s="44"/>
      <c r="H29">
        <v>2773.5</v>
      </c>
      <c r="I29">
        <v>2421.2579999999998</v>
      </c>
      <c r="J29">
        <v>149.34989999999999</v>
      </c>
      <c r="K29">
        <v>1288.039</v>
      </c>
      <c r="L29">
        <f t="shared" si="3"/>
        <v>6695.6857687885968</v>
      </c>
      <c r="M29">
        <f t="shared" si="4"/>
        <v>1695.6857687885968</v>
      </c>
      <c r="N29">
        <f t="shared" si="0"/>
        <v>1133.2189999999998</v>
      </c>
      <c r="O29">
        <f t="shared" si="1"/>
        <v>0.30617024161442274</v>
      </c>
      <c r="P29">
        <f t="shared" si="5"/>
        <v>0.44127574223225641</v>
      </c>
      <c r="Q29">
        <f t="shared" si="6"/>
        <v>1.4412757422322564</v>
      </c>
      <c r="R29">
        <f t="shared" si="2"/>
        <v>3.8257950638496938</v>
      </c>
      <c r="W29">
        <f t="shared" si="7"/>
        <v>1494.0586175005465</v>
      </c>
      <c r="X29">
        <f t="shared" si="8"/>
        <v>206.01961750054647</v>
      </c>
      <c r="Y29">
        <f t="shared" si="9"/>
        <v>1340.8765413896281</v>
      </c>
      <c r="Z29">
        <f t="shared" si="10"/>
        <v>52.837541389628086</v>
      </c>
      <c r="AA29" s="3">
        <f t="shared" si="11"/>
        <v>6721.5117938355834</v>
      </c>
      <c r="AB29" s="3">
        <f t="shared" si="12"/>
        <v>1301.0513563860343</v>
      </c>
      <c r="AC29" s="3">
        <f t="shared" si="13"/>
        <v>13.012356386034298</v>
      </c>
      <c r="AD29">
        <f t="shared" si="17"/>
        <v>1459.7687907330201</v>
      </c>
      <c r="AE29">
        <f t="shared" si="14"/>
        <v>171.72979073302008</v>
      </c>
      <c r="AF29">
        <f t="shared" si="15"/>
        <v>1481.1685887644594</v>
      </c>
      <c r="AG29">
        <f t="shared" si="16"/>
        <v>193.12958876445941</v>
      </c>
    </row>
    <row r="30" spans="1:33">
      <c r="H30">
        <v>2814.5</v>
      </c>
      <c r="I30">
        <v>2460.0909999999999</v>
      </c>
      <c r="J30">
        <v>150.20959999999999</v>
      </c>
      <c r="K30">
        <v>1307.08</v>
      </c>
      <c r="L30">
        <f t="shared" si="3"/>
        <v>6657.3641098837898</v>
      </c>
      <c r="M30">
        <f t="shared" si="4"/>
        <v>1657.3641098837898</v>
      </c>
      <c r="N30">
        <f t="shared" si="0"/>
        <v>1153.011</v>
      </c>
      <c r="O30">
        <f t="shared" si="1"/>
        <v>0.30798632099759438</v>
      </c>
      <c r="P30">
        <f t="shared" si="5"/>
        <v>0.44505814024020723</v>
      </c>
      <c r="Q30">
        <f t="shared" si="6"/>
        <v>1.4450581402402072</v>
      </c>
      <c r="R30">
        <f t="shared" si="2"/>
        <v>3.8233023103824872</v>
      </c>
      <c r="W30">
        <f t="shared" si="7"/>
        <v>1549.3029641809662</v>
      </c>
      <c r="X30">
        <f t="shared" si="8"/>
        <v>242.2229641809663</v>
      </c>
      <c r="Y30">
        <f t="shared" si="9"/>
        <v>1406.1116719560357</v>
      </c>
      <c r="Z30">
        <f t="shared" si="10"/>
        <v>99.03167195603578</v>
      </c>
      <c r="AA30" s="3">
        <f t="shared" si="11"/>
        <v>6747.0628391459077</v>
      </c>
      <c r="AB30" s="3">
        <f t="shared" si="12"/>
        <v>1352.4574123338271</v>
      </c>
      <c r="AC30" s="3">
        <f t="shared" si="13"/>
        <v>45.377412333827124</v>
      </c>
      <c r="AD30">
        <f t="shared" si="17"/>
        <v>1526.3321224624028</v>
      </c>
      <c r="AE30">
        <f t="shared" si="14"/>
        <v>219.25212246240289</v>
      </c>
      <c r="AF30">
        <f t="shared" si="15"/>
        <v>1546.9832897210267</v>
      </c>
      <c r="AG30">
        <f t="shared" si="16"/>
        <v>239.90328972102679</v>
      </c>
    </row>
    <row r="31" spans="1:33">
      <c r="H31">
        <v>2836</v>
      </c>
      <c r="I31">
        <v>2480.42</v>
      </c>
      <c r="J31">
        <v>148.9058</v>
      </c>
      <c r="K31">
        <v>1317.0650000000001</v>
      </c>
      <c r="L31">
        <f t="shared" si="3"/>
        <v>6715.6551323051217</v>
      </c>
      <c r="M31">
        <f t="shared" si="4"/>
        <v>1715.6551323051217</v>
      </c>
      <c r="N31">
        <f t="shared" si="0"/>
        <v>1163.355</v>
      </c>
      <c r="O31">
        <f t="shared" si="1"/>
        <v>0.3052261232226362</v>
      </c>
      <c r="P31">
        <f t="shared" si="5"/>
        <v>0.43931721301669507</v>
      </c>
      <c r="Q31">
        <f t="shared" si="6"/>
        <v>1.4393172130166951</v>
      </c>
      <c r="R31">
        <f t="shared" si="2"/>
        <v>3.8270883858009626</v>
      </c>
      <c r="W31">
        <f t="shared" si="7"/>
        <v>1544.7009054846701</v>
      </c>
      <c r="X31">
        <f t="shared" si="8"/>
        <v>227.63590548467005</v>
      </c>
      <c r="Y31">
        <f t="shared" si="9"/>
        <v>1386.2510286021543</v>
      </c>
      <c r="Z31">
        <f t="shared" si="10"/>
        <v>69.186028602154238</v>
      </c>
      <c r="AA31" s="3">
        <f t="shared" si="11"/>
        <v>6760.5003560607765</v>
      </c>
      <c r="AB31" s="3">
        <f t="shared" si="12"/>
        <v>1340.0628283932263</v>
      </c>
      <c r="AC31" s="3">
        <f t="shared" si="13"/>
        <v>22.9978283932262</v>
      </c>
      <c r="AD31">
        <f t="shared" si="17"/>
        <v>1504.2499162483755</v>
      </c>
      <c r="AE31">
        <f t="shared" si="14"/>
        <v>187.18491624837543</v>
      </c>
      <c r="AF31">
        <f t="shared" si="15"/>
        <v>1526.0189329652057</v>
      </c>
      <c r="AG31">
        <f t="shared" si="16"/>
        <v>208.95393296520569</v>
      </c>
    </row>
    <row r="32" spans="1:33">
      <c r="H32">
        <v>3669.5</v>
      </c>
      <c r="I32">
        <v>3265.3310000000001</v>
      </c>
      <c r="J32">
        <v>136.3023</v>
      </c>
      <c r="K32">
        <v>1704.15</v>
      </c>
      <c r="L32">
        <f t="shared" si="3"/>
        <v>7336.6333510146196</v>
      </c>
      <c r="M32">
        <f t="shared" si="4"/>
        <v>2336.6333510146196</v>
      </c>
      <c r="N32">
        <f t="shared" si="0"/>
        <v>1561.181</v>
      </c>
      <c r="O32">
        <f t="shared" si="1"/>
        <v>0.27659488264329424</v>
      </c>
      <c r="P32">
        <f t="shared" si="5"/>
        <v>0.38235129391116446</v>
      </c>
      <c r="Q32">
        <f t="shared" si="6"/>
        <v>1.3823512939111644</v>
      </c>
      <c r="R32">
        <f t="shared" si="2"/>
        <v>3.8654968157069209</v>
      </c>
      <c r="W32">
        <f t="shared" si="7"/>
        <v>2074.2029748561645</v>
      </c>
      <c r="X32">
        <f t="shared" si="8"/>
        <v>370.05297485616438</v>
      </c>
      <c r="Y32">
        <f t="shared" si="9"/>
        <v>1731.4344777131505</v>
      </c>
      <c r="Z32">
        <f t="shared" si="10"/>
        <v>27.284477713150409</v>
      </c>
      <c r="AA32" s="3">
        <f t="shared" si="11"/>
        <v>7302.5948242602517</v>
      </c>
      <c r="AB32" s="3">
        <f t="shared" si="12"/>
        <v>1682.2173654144208</v>
      </c>
      <c r="AC32" s="3">
        <f t="shared" si="13"/>
        <v>-21.932634585579308</v>
      </c>
      <c r="AD32">
        <f t="shared" si="17"/>
        <v>1748.4789151313894</v>
      </c>
      <c r="AE32">
        <f t="shared" si="14"/>
        <v>44.328915131389294</v>
      </c>
      <c r="AF32">
        <f t="shared" si="15"/>
        <v>1770.4774475847198</v>
      </c>
      <c r="AG32">
        <f t="shared" si="16"/>
        <v>66.327447584719721</v>
      </c>
    </row>
    <row r="33" spans="8:33">
      <c r="H33" s="16">
        <v>4259.2700000000004</v>
      </c>
      <c r="I33" s="16">
        <v>3816.5</v>
      </c>
      <c r="J33" s="14">
        <v>128.26669999999999</v>
      </c>
      <c r="K33" s="1">
        <v>1976.3012800000004</v>
      </c>
      <c r="L33" s="1">
        <v>7796.255770203803</v>
      </c>
      <c r="M33">
        <f t="shared" si="4"/>
        <v>2796.255770203803</v>
      </c>
      <c r="N33">
        <f t="shared" si="0"/>
        <v>1840.1987199999996</v>
      </c>
      <c r="O33">
        <f t="shared" ref="O33:O38" si="18">1-((220/3.28)/(J33))^(1/2.19)</f>
        <v>0.25624231134938191</v>
      </c>
      <c r="P33">
        <f t="shared" si="5"/>
        <v>0.34452391586603459</v>
      </c>
      <c r="Q33">
        <f t="shared" si="6"/>
        <v>1.3445239158660347</v>
      </c>
      <c r="R33">
        <f t="shared" ref="R33:R38" si="19">LOG(L33)</f>
        <v>3.8918860784915106</v>
      </c>
      <c r="W33">
        <f t="shared" si="7"/>
        <v>2445.9803800964637</v>
      </c>
      <c r="X33">
        <f t="shared" si="8"/>
        <v>469.67910009646334</v>
      </c>
      <c r="Y33">
        <f t="shared" si="9"/>
        <v>1941.3963678060941</v>
      </c>
      <c r="Z33">
        <f t="shared" si="10"/>
        <v>-34.904912193906284</v>
      </c>
      <c r="AA33" s="3">
        <f t="shared" si="11"/>
        <v>7712.2315689449497</v>
      </c>
      <c r="AB33" s="3">
        <f t="shared" si="12"/>
        <v>1915.4971154571842</v>
      </c>
      <c r="AC33" s="3">
        <f t="shared" si="13"/>
        <v>-60.804164542816125</v>
      </c>
      <c r="AD33">
        <f t="shared" si="17"/>
        <v>1783.9026362134891</v>
      </c>
      <c r="AE33">
        <f t="shared" si="14"/>
        <v>-192.39864378651123</v>
      </c>
      <c r="AF33">
        <f t="shared" si="15"/>
        <v>1781.8658329535751</v>
      </c>
      <c r="AG33">
        <f t="shared" si="16"/>
        <v>-194.43544704642522</v>
      </c>
    </row>
    <row r="34" spans="8:33">
      <c r="H34" s="14">
        <v>4287.2700000000004</v>
      </c>
      <c r="I34" s="14">
        <v>3842.7139999999999</v>
      </c>
      <c r="J34" s="14">
        <v>125.8857</v>
      </c>
      <c r="K34">
        <v>1989.2932800000003</v>
      </c>
      <c r="L34">
        <v>7943.7140199403111</v>
      </c>
      <c r="M34">
        <f t="shared" si="4"/>
        <v>2943.7140199403111</v>
      </c>
      <c r="N34">
        <f t="shared" si="0"/>
        <v>1853.4207199999996</v>
      </c>
      <c r="O34">
        <f t="shared" si="18"/>
        <v>0.24985152289591184</v>
      </c>
      <c r="P34">
        <f t="shared" si="5"/>
        <v>0.33306942628271607</v>
      </c>
      <c r="Q34">
        <f t="shared" si="6"/>
        <v>1.3330694262827161</v>
      </c>
      <c r="R34">
        <f t="shared" si="19"/>
        <v>3.9000236008199693</v>
      </c>
      <c r="W34">
        <f t="shared" si="7"/>
        <v>2416.0498129822672</v>
      </c>
      <c r="X34">
        <f t="shared" si="8"/>
        <v>426.75653298226689</v>
      </c>
      <c r="Y34">
        <f t="shared" si="9"/>
        <v>1854.857276289008</v>
      </c>
      <c r="Z34">
        <f t="shared" si="10"/>
        <v>-134.43600371099228</v>
      </c>
      <c r="AA34" s="3">
        <f t="shared" si="11"/>
        <v>7732.2409921157405</v>
      </c>
      <c r="AB34" s="3">
        <f t="shared" si="12"/>
        <v>1833.0258469233452</v>
      </c>
      <c r="AC34" s="3">
        <f t="shared" si="13"/>
        <v>-156.26743307665515</v>
      </c>
      <c r="AD34">
        <f t="shared" si="17"/>
        <v>1621.753133530121</v>
      </c>
      <c r="AE34">
        <f t="shared" si="14"/>
        <v>-367.54014646987935</v>
      </c>
      <c r="AF34">
        <f t="shared" si="15"/>
        <v>1605.1647889319052</v>
      </c>
      <c r="AG34">
        <f t="shared" si="16"/>
        <v>-384.12849106809517</v>
      </c>
    </row>
    <row r="35" spans="8:33">
      <c r="H35" s="14">
        <v>4574.2700000000004</v>
      </c>
      <c r="I35" s="14">
        <v>4104.1810000000005</v>
      </c>
      <c r="J35" s="14">
        <v>124.15</v>
      </c>
      <c r="K35">
        <v>2122.4612800000004</v>
      </c>
      <c r="L35">
        <v>8054.7724526782113</v>
      </c>
      <c r="M35">
        <f t="shared" si="4"/>
        <v>3054.7724526782113</v>
      </c>
      <c r="N35">
        <f t="shared" si="0"/>
        <v>1981.7197200000001</v>
      </c>
      <c r="O35">
        <f t="shared" si="18"/>
        <v>0.24508073513561968</v>
      </c>
      <c r="P35">
        <f t="shared" si="5"/>
        <v>0.32464496078219429</v>
      </c>
      <c r="Q35">
        <f t="shared" si="6"/>
        <v>1.3246449607821944</v>
      </c>
      <c r="R35">
        <f t="shared" si="19"/>
        <v>3.9060532761094167</v>
      </c>
      <c r="W35">
        <f t="shared" si="7"/>
        <v>2635.6375588067149</v>
      </c>
      <c r="X35">
        <f t="shared" si="8"/>
        <v>513.17627880671444</v>
      </c>
      <c r="Y35">
        <f t="shared" si="9"/>
        <v>2030.2566620685711</v>
      </c>
      <c r="Z35">
        <f t="shared" si="10"/>
        <v>-92.204617931429311</v>
      </c>
      <c r="AA35" s="3">
        <f t="shared" si="11"/>
        <v>7940.3548511456829</v>
      </c>
      <c r="AB35" s="3">
        <f t="shared" si="12"/>
        <v>2035.5533492639638</v>
      </c>
      <c r="AC35" s="3">
        <f t="shared" si="13"/>
        <v>-86.907930736036633</v>
      </c>
      <c r="AD35">
        <f t="shared" si="17"/>
        <v>1733.6320799635396</v>
      </c>
      <c r="AE35">
        <f t="shared" si="14"/>
        <v>-388.82920003646086</v>
      </c>
      <c r="AF35">
        <f t="shared" si="15"/>
        <v>1703.333607006256</v>
      </c>
      <c r="AG35">
        <f t="shared" si="16"/>
        <v>-419.12767299374445</v>
      </c>
    </row>
    <row r="36" spans="8:33">
      <c r="H36" s="14">
        <v>4717.1949400000003</v>
      </c>
      <c r="I36" s="14">
        <v>4238.7470000000003</v>
      </c>
      <c r="J36" s="14">
        <v>123.4111</v>
      </c>
      <c r="K36">
        <v>2188.7784521600001</v>
      </c>
      <c r="L36">
        <v>8102.9988388402662</v>
      </c>
      <c r="M36">
        <f t="shared" si="4"/>
        <v>3102.9988388402662</v>
      </c>
      <c r="N36">
        <f t="shared" si="0"/>
        <v>2049.9685478400002</v>
      </c>
      <c r="O36">
        <f t="shared" si="18"/>
        <v>0.24302018601880315</v>
      </c>
      <c r="P36">
        <f t="shared" si="5"/>
        <v>0.32103918959302619</v>
      </c>
      <c r="Q36">
        <f t="shared" si="6"/>
        <v>1.3210391895930262</v>
      </c>
      <c r="R36">
        <f t="shared" si="19"/>
        <v>3.9086457766727185</v>
      </c>
      <c r="W36">
        <f t="shared" si="7"/>
        <v>2752.1219569739742</v>
      </c>
      <c r="X36">
        <f t="shared" si="8"/>
        <v>563.34350481397405</v>
      </c>
      <c r="Y36">
        <f t="shared" si="9"/>
        <v>2127.1299053703519</v>
      </c>
      <c r="Z36">
        <f t="shared" si="10"/>
        <v>-61.648546789648208</v>
      </c>
      <c r="AA36" s="3">
        <f t="shared" si="11"/>
        <v>8046.0747811765896</v>
      </c>
      <c r="AB36" s="3">
        <f t="shared" si="12"/>
        <v>2144.9607958376978</v>
      </c>
      <c r="AC36" s="3">
        <f t="shared" si="13"/>
        <v>-43.817656322302355</v>
      </c>
      <c r="AD36">
        <f t="shared" si="17"/>
        <v>1801.1321400120864</v>
      </c>
      <c r="AE36">
        <f t="shared" si="14"/>
        <v>-387.6463121479137</v>
      </c>
      <c r="AF36">
        <f t="shared" si="15"/>
        <v>1764.0742271845056</v>
      </c>
      <c r="AG36">
        <f t="shared" si="16"/>
        <v>-424.70422497549453</v>
      </c>
    </row>
    <row r="37" spans="8:33">
      <c r="H37" s="14">
        <v>5208.9087600000003</v>
      </c>
      <c r="I37" s="14">
        <v>4705.1830000000009</v>
      </c>
      <c r="J37" s="14">
        <v>122.78</v>
      </c>
      <c r="K37">
        <v>2416.9336646400002</v>
      </c>
      <c r="L37">
        <v>8144.6489656295817</v>
      </c>
      <c r="M37">
        <f t="shared" si="4"/>
        <v>3144.6489656295817</v>
      </c>
      <c r="N37">
        <f t="shared" si="0"/>
        <v>2288.2493353600007</v>
      </c>
      <c r="O37">
        <f t="shared" si="18"/>
        <v>0.24124597441194839</v>
      </c>
      <c r="P37">
        <f t="shared" si="5"/>
        <v>0.31795017393809183</v>
      </c>
      <c r="Q37">
        <f t="shared" si="6"/>
        <v>1.3179501739380919</v>
      </c>
      <c r="R37">
        <f t="shared" si="19"/>
        <v>3.9108723709557216</v>
      </c>
      <c r="W37">
        <f t="shared" si="7"/>
        <v>3202.991434836018</v>
      </c>
      <c r="X37">
        <f t="shared" si="8"/>
        <v>786.05777019601783</v>
      </c>
      <c r="Y37">
        <f t="shared" si="9"/>
        <v>2560.8540472358964</v>
      </c>
      <c r="Z37">
        <f t="shared" si="10"/>
        <v>143.92038259589617</v>
      </c>
      <c r="AA37" s="3">
        <f t="shared" si="11"/>
        <v>8420.6582707393991</v>
      </c>
      <c r="AB37" s="3">
        <f t="shared" si="12"/>
        <v>2634.6491803704585</v>
      </c>
      <c r="AC37" s="3">
        <f t="shared" si="13"/>
        <v>217.71551573045826</v>
      </c>
      <c r="AD37">
        <f t="shared" si="17"/>
        <v>2208.6066873548734</v>
      </c>
      <c r="AE37">
        <f t="shared" si="14"/>
        <v>-208.32697728512676</v>
      </c>
      <c r="AF37">
        <f t="shared" si="15"/>
        <v>2165.2950670330829</v>
      </c>
      <c r="AG37">
        <f t="shared" si="16"/>
        <v>-251.6385976069173</v>
      </c>
    </row>
    <row r="38" spans="8:33">
      <c r="H38" s="14">
        <v>5258.8947900000003</v>
      </c>
      <c r="I38" s="14">
        <v>4753.5930000000008</v>
      </c>
      <c r="J38" s="14">
        <v>120.63</v>
      </c>
      <c r="K38">
        <v>2440.1271825600002</v>
      </c>
      <c r="L38">
        <v>8289.8118212716581</v>
      </c>
      <c r="M38">
        <f t="shared" si="4"/>
        <v>3289.8118212716581</v>
      </c>
      <c r="N38">
        <f t="shared" si="0"/>
        <v>2313.4658174400006</v>
      </c>
      <c r="O38">
        <f t="shared" si="18"/>
        <v>0.23510056145316927</v>
      </c>
      <c r="P38">
        <f t="shared" si="5"/>
        <v>0.30736139890469444</v>
      </c>
      <c r="Q38">
        <f t="shared" si="6"/>
        <v>1.3073613989046944</v>
      </c>
      <c r="R38">
        <f t="shared" si="19"/>
        <v>3.9185446721774264</v>
      </c>
      <c r="W38">
        <f t="shared" si="7"/>
        <v>3197.4949897486686</v>
      </c>
      <c r="X38">
        <f t="shared" si="8"/>
        <v>757.36780718866839</v>
      </c>
      <c r="Y38">
        <f t="shared" si="9"/>
        <v>2494.0689132395992</v>
      </c>
      <c r="Z38">
        <f t="shared" si="10"/>
        <v>53.941730679599004</v>
      </c>
      <c r="AA38" s="3">
        <f t="shared" si="11"/>
        <v>8459.7003770718111</v>
      </c>
      <c r="AB38" s="3">
        <f t="shared" si="12"/>
        <v>2576.7246821984972</v>
      </c>
      <c r="AC38" s="3">
        <f t="shared" si="13"/>
        <v>136.59749963849708</v>
      </c>
      <c r="AD38">
        <f t="shared" si="17"/>
        <v>2043.8668223723698</v>
      </c>
      <c r="AE38">
        <f t="shared" si="14"/>
        <v>-396.26036018763034</v>
      </c>
      <c r="AF38">
        <f t="shared" si="15"/>
        <v>1975.5402567075889</v>
      </c>
      <c r="AG38">
        <f t="shared" si="16"/>
        <v>-464.58692585241124</v>
      </c>
    </row>
    <row r="39" spans="8:33">
      <c r="AA39" s="3"/>
      <c r="AB39" s="3"/>
      <c r="AC39" s="3"/>
    </row>
    <row r="40" spans="8:33">
      <c r="AA40" s="3"/>
      <c r="AB40" s="3"/>
      <c r="AC40" s="3"/>
    </row>
    <row r="41" spans="8:33">
      <c r="AA41" s="3"/>
      <c r="AB41" s="3"/>
      <c r="AC41" s="3"/>
    </row>
    <row r="42" spans="8:33">
      <c r="AA42" s="3"/>
      <c r="AB42" s="3"/>
      <c r="AC42" s="3"/>
    </row>
    <row r="43" spans="8:33">
      <c r="AA43" s="3"/>
      <c r="AB43" s="3"/>
      <c r="AC43" s="3"/>
    </row>
    <row r="44" spans="8:33">
      <c r="AA44" s="3"/>
      <c r="AB44" s="3"/>
      <c r="AC44" s="3"/>
    </row>
    <row r="45" spans="8:33">
      <c r="AA45" s="3"/>
      <c r="AB45" s="3"/>
      <c r="AC45" s="3"/>
    </row>
    <row r="50" spans="8:18" ht="18.75">
      <c r="H50" s="5"/>
      <c r="I50" s="6"/>
      <c r="J50" s="5"/>
      <c r="K50" s="4"/>
      <c r="L50" s="4"/>
      <c r="M50" s="4"/>
      <c r="N50" s="7"/>
      <c r="O50" s="8"/>
      <c r="P50" s="8"/>
      <c r="Q50" s="10"/>
      <c r="R50" s="4"/>
    </row>
    <row r="82" spans="8:12">
      <c r="H82" s="16"/>
      <c r="I82" s="16"/>
      <c r="J82" s="14"/>
      <c r="K82" s="1"/>
      <c r="L82" s="1"/>
    </row>
    <row r="83" spans="8:12">
      <c r="H83" s="14"/>
      <c r="I83" s="14"/>
      <c r="J83" s="14"/>
    </row>
    <row r="84" spans="8:12">
      <c r="H84" s="14"/>
      <c r="I84" s="14"/>
      <c r="J84" s="14"/>
    </row>
    <row r="85" spans="8:12">
      <c r="H85" s="14"/>
      <c r="I85" s="14"/>
      <c r="J85" s="14"/>
    </row>
    <row r="86" spans="8:12">
      <c r="H86" s="14"/>
      <c r="I86" s="14"/>
      <c r="J86" s="14"/>
    </row>
    <row r="87" spans="8:12">
      <c r="H87" s="14"/>
      <c r="I87" s="14"/>
      <c r="J87" s="14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Q105"/>
  <sheetViews>
    <sheetView topLeftCell="U1" workbookViewId="0">
      <selection activeCell="AD8" sqref="AD8"/>
    </sheetView>
  </sheetViews>
  <sheetFormatPr defaultRowHeight="15"/>
  <cols>
    <col min="1" max="1" width="16.42578125" customWidth="1"/>
    <col min="2" max="2" width="16.28515625" customWidth="1"/>
    <col min="3" max="5" width="14.28515625" customWidth="1"/>
    <col min="6" max="7" width="14.28515625" style="30" customWidth="1"/>
    <col min="8" max="8" width="14.28515625" customWidth="1"/>
    <col min="9" max="9" width="13.85546875" customWidth="1"/>
    <col min="10" max="10" width="13.85546875" hidden="1" customWidth="1"/>
    <col min="11" max="11" width="14" hidden="1" customWidth="1"/>
    <col min="12" max="12" width="17.5703125" hidden="1" customWidth="1"/>
    <col min="13" max="14" width="17.5703125" customWidth="1"/>
    <col min="15" max="18" width="18.140625" customWidth="1"/>
    <col min="19" max="21" width="12.7109375" customWidth="1"/>
    <col min="23" max="23" width="17.28515625" customWidth="1"/>
    <col min="24" max="24" width="13.140625" customWidth="1"/>
    <col min="25" max="25" width="16" customWidth="1"/>
    <col min="26" max="27" width="13.140625" customWidth="1"/>
    <col min="28" max="28" width="13.5703125" customWidth="1"/>
    <col min="29" max="30" width="12" customWidth="1"/>
    <col min="31" max="31" width="12.28515625" customWidth="1"/>
    <col min="33" max="33" width="11.28515625" customWidth="1"/>
    <col min="34" max="36" width="12.5703125" customWidth="1"/>
    <col min="37" max="37" width="15.140625" customWidth="1"/>
    <col min="38" max="38" width="12.85546875" customWidth="1"/>
    <col min="39" max="39" width="13.42578125" customWidth="1"/>
  </cols>
  <sheetData>
    <row r="1" spans="1:43" ht="20.25">
      <c r="A1" s="42" t="s">
        <v>103</v>
      </c>
      <c r="B1" s="30"/>
      <c r="C1" s="30"/>
      <c r="D1" s="30"/>
      <c r="E1" s="30"/>
      <c r="I1" s="12" t="s">
        <v>37</v>
      </c>
      <c r="J1" s="12" t="s">
        <v>38</v>
      </c>
      <c r="K1" s="12" t="s">
        <v>39</v>
      </c>
      <c r="L1" s="12" t="s">
        <v>40</v>
      </c>
      <c r="M1" s="12" t="s">
        <v>57</v>
      </c>
      <c r="N1" s="12" t="s">
        <v>58</v>
      </c>
      <c r="O1" s="12" t="s">
        <v>55</v>
      </c>
      <c r="P1" s="13" t="s">
        <v>41</v>
      </c>
      <c r="Q1" s="13" t="s">
        <v>69</v>
      </c>
      <c r="R1" s="13" t="s">
        <v>70</v>
      </c>
      <c r="S1" s="12" t="s">
        <v>42</v>
      </c>
      <c r="T1" s="12" t="s">
        <v>43</v>
      </c>
      <c r="U1" s="12" t="s">
        <v>44</v>
      </c>
      <c r="W1" s="12"/>
      <c r="X1" s="46" t="s">
        <v>105</v>
      </c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P1" s="12"/>
    </row>
    <row r="2" spans="1:43">
      <c r="A2" s="9" t="str">
        <f>'Deriving NCT'!AE2</f>
        <v>Hubbert</v>
      </c>
      <c r="B2" s="9" t="str">
        <f>'Deriving NCT'!AF2</f>
        <v>b=</v>
      </c>
      <c r="C2" s="11">
        <f>'Deriving NCT'!AG2</f>
        <v>2.24E-4</v>
      </c>
      <c r="D2" s="9" t="str">
        <f>'Deriving NCT'!AH2</f>
        <v>no</v>
      </c>
      <c r="E2" s="9">
        <f>'Deriving NCT'!AI2</f>
        <v>0.39</v>
      </c>
      <c r="F2" s="31"/>
      <c r="G2" s="31"/>
      <c r="I2" s="14">
        <v>4259.2700000000004</v>
      </c>
      <c r="J2" s="14">
        <f>I2/3.281</f>
        <v>1298.1621456872906</v>
      </c>
      <c r="K2" s="14">
        <v>4360</v>
      </c>
      <c r="L2" s="14">
        <v>128.26669999999999</v>
      </c>
      <c r="M2" s="14">
        <f>1-((220/3.28)/(L2))^(1/2.19)</f>
        <v>0.25624231134938191</v>
      </c>
      <c r="N2" s="14">
        <f>M2/(1-M2)</f>
        <v>0.34452391586603459</v>
      </c>
      <c r="O2" s="14">
        <f>I2*0.464</f>
        <v>1976.3012800000004</v>
      </c>
      <c r="P2" s="14">
        <v>3816.5</v>
      </c>
      <c r="Q2" s="14">
        <f>P2-O2</f>
        <v>1840.1987199999996</v>
      </c>
      <c r="R2" s="14">
        <f t="shared" ref="R2:R33" si="0">P2/(0.052*I2)</f>
        <v>17.231645509495937</v>
      </c>
      <c r="S2">
        <f t="shared" ref="S2:S33" si="1">1000000/L2</f>
        <v>7796.255770203803</v>
      </c>
      <c r="T2">
        <f>S2-5000</f>
        <v>2796.255770203803</v>
      </c>
      <c r="U2" s="14">
        <f t="shared" ref="U2:U33" si="2">P2-O2</f>
        <v>1840.1987199999996</v>
      </c>
      <c r="X2" s="48" t="s">
        <v>2</v>
      </c>
      <c r="Y2" s="49" t="s">
        <v>77</v>
      </c>
      <c r="Z2" s="49" t="s">
        <v>60</v>
      </c>
      <c r="AA2" s="49" t="s">
        <v>114</v>
      </c>
      <c r="AB2" s="49" t="s">
        <v>45</v>
      </c>
      <c r="AC2" s="49" t="s">
        <v>61</v>
      </c>
      <c r="AD2" s="49" t="s">
        <v>62</v>
      </c>
      <c r="AE2" s="49" t="s">
        <v>31</v>
      </c>
      <c r="AF2" s="49" t="s">
        <v>63</v>
      </c>
      <c r="AG2" s="49" t="s">
        <v>64</v>
      </c>
      <c r="AH2" s="49" t="s">
        <v>56</v>
      </c>
      <c r="AI2" s="49" t="s">
        <v>65</v>
      </c>
      <c r="AJ2" s="49" t="s">
        <v>66</v>
      </c>
      <c r="AK2" s="49" t="s">
        <v>59</v>
      </c>
      <c r="AL2" s="49" t="s">
        <v>67</v>
      </c>
      <c r="AM2" s="50" t="s">
        <v>68</v>
      </c>
      <c r="AP2" s="3"/>
      <c r="AQ2" s="3"/>
    </row>
    <row r="3" spans="1:43" ht="30">
      <c r="A3" s="9" t="str">
        <f>'Deriving NCT'!AE3</f>
        <v>Eaton</v>
      </c>
      <c r="B3" s="9" t="str">
        <f>'Deriving NCT'!AF3</f>
        <v>a=</v>
      </c>
      <c r="C3" s="11">
        <f>'Deriving NCT'!AG3</f>
        <v>4.019E-5</v>
      </c>
      <c r="D3" s="9" t="str">
        <f>'Deriving NCT'!AH3</f>
        <v>b</v>
      </c>
      <c r="E3" s="9">
        <f>'Deriving NCT'!AI3</f>
        <v>3.7160000000000002</v>
      </c>
      <c r="F3" s="9" t="s">
        <v>104</v>
      </c>
      <c r="G3" s="9">
        <v>3</v>
      </c>
      <c r="I3" s="14">
        <v>4287.2700000000004</v>
      </c>
      <c r="J3" s="14">
        <f t="shared" ref="J3:J55" si="3">I3/3.281</f>
        <v>1306.6961292288936</v>
      </c>
      <c r="K3" s="14">
        <v>4388</v>
      </c>
      <c r="L3" s="14">
        <v>125.8857</v>
      </c>
      <c r="M3" s="14">
        <f t="shared" ref="M3:M55" si="4">1-((220/3.28)/(L3))^(1/2.19)</f>
        <v>0.24985152289591184</v>
      </c>
      <c r="N3" s="14">
        <f t="shared" ref="N3:N55" si="5">M3/(1-M3)</f>
        <v>0.33306942628271607</v>
      </c>
      <c r="O3" s="14">
        <f t="shared" ref="O3:O55" si="6">I3*0.464</f>
        <v>1989.2932800000003</v>
      </c>
      <c r="P3" s="14">
        <v>3842.7139999999999</v>
      </c>
      <c r="Q3" s="14">
        <f t="shared" ref="Q3:Q55" si="7">P3-O3</f>
        <v>1853.4207199999996</v>
      </c>
      <c r="R3" s="14">
        <f t="shared" si="0"/>
        <v>17.236690517239676</v>
      </c>
      <c r="S3">
        <f t="shared" si="1"/>
        <v>7943.7140199403111</v>
      </c>
      <c r="T3">
        <f t="shared" ref="T3:T55" si="8">S3-5000</f>
        <v>2943.7140199403111</v>
      </c>
      <c r="U3" s="14">
        <f t="shared" si="2"/>
        <v>1853.4207199999996</v>
      </c>
      <c r="X3" s="51" t="s">
        <v>107</v>
      </c>
      <c r="Y3" s="52" t="s">
        <v>108</v>
      </c>
      <c r="Z3" s="52" t="s">
        <v>109</v>
      </c>
      <c r="AA3" s="52" t="s">
        <v>110</v>
      </c>
      <c r="AB3" s="52" t="s">
        <v>107</v>
      </c>
      <c r="AC3" s="52" t="s">
        <v>109</v>
      </c>
      <c r="AD3" s="52" t="s">
        <v>111</v>
      </c>
      <c r="AE3" s="52" t="s">
        <v>107</v>
      </c>
      <c r="AF3" s="52" t="s">
        <v>109</v>
      </c>
      <c r="AG3" s="52" t="s">
        <v>111</v>
      </c>
      <c r="AH3" s="52" t="s">
        <v>107</v>
      </c>
      <c r="AI3" s="52" t="s">
        <v>109</v>
      </c>
      <c r="AJ3" s="52" t="s">
        <v>111</v>
      </c>
      <c r="AK3" s="52" t="s">
        <v>107</v>
      </c>
      <c r="AL3" s="52" t="s">
        <v>109</v>
      </c>
      <c r="AM3" s="53" t="s">
        <v>111</v>
      </c>
      <c r="AP3" s="3"/>
      <c r="AQ3" s="3"/>
    </row>
    <row r="4" spans="1:43">
      <c r="A4" s="9" t="str">
        <f>'Deriving NCT'!AE4</f>
        <v>Bowers</v>
      </c>
      <c r="B4" s="9" t="str">
        <f>'Deriving NCT'!AF4</f>
        <v>A=</v>
      </c>
      <c r="C4" s="9">
        <f>'Deriving NCT'!AG4</f>
        <v>0.27</v>
      </c>
      <c r="D4" s="4" t="str">
        <f>'Deriving NCT'!AH4</f>
        <v>B</v>
      </c>
      <c r="E4" s="9">
        <f>'Deriving NCT'!AI4</f>
        <v>1.28</v>
      </c>
      <c r="F4" s="31"/>
      <c r="G4" s="31"/>
      <c r="I4" s="14">
        <v>4574.2700000000004</v>
      </c>
      <c r="J4" s="14">
        <f t="shared" si="3"/>
        <v>1394.1694605303262</v>
      </c>
      <c r="K4" s="14">
        <v>4675</v>
      </c>
      <c r="L4" s="14">
        <v>124.15</v>
      </c>
      <c r="M4" s="14">
        <f t="shared" si="4"/>
        <v>0.24508073513561968</v>
      </c>
      <c r="N4" s="14">
        <f t="shared" si="5"/>
        <v>0.32464496078219429</v>
      </c>
      <c r="O4" s="14">
        <f t="shared" si="6"/>
        <v>2122.4612800000004</v>
      </c>
      <c r="P4" s="14">
        <v>4104.1810000000005</v>
      </c>
      <c r="Q4" s="14">
        <f t="shared" si="7"/>
        <v>1981.7197200000001</v>
      </c>
      <c r="R4" s="14">
        <f t="shared" si="0"/>
        <v>17.254459770041493</v>
      </c>
      <c r="S4">
        <f t="shared" si="1"/>
        <v>8054.7724526782113</v>
      </c>
      <c r="T4">
        <f t="shared" si="8"/>
        <v>3054.7724526782113</v>
      </c>
      <c r="U4" s="14">
        <f t="shared" si="2"/>
        <v>1981.7197200000001</v>
      </c>
      <c r="X4" s="54" t="s">
        <v>106</v>
      </c>
      <c r="Y4" s="55" t="s">
        <v>106</v>
      </c>
      <c r="Z4" s="55" t="s">
        <v>106</v>
      </c>
      <c r="AA4" s="55" t="s">
        <v>112</v>
      </c>
      <c r="AB4" s="55" t="s">
        <v>106</v>
      </c>
      <c r="AC4" s="55" t="s">
        <v>106</v>
      </c>
      <c r="AD4" s="55" t="s">
        <v>112</v>
      </c>
      <c r="AE4" s="55" t="s">
        <v>106</v>
      </c>
      <c r="AF4" s="55" t="s">
        <v>106</v>
      </c>
      <c r="AG4" s="55" t="s">
        <v>112</v>
      </c>
      <c r="AH4" s="55" t="s">
        <v>106</v>
      </c>
      <c r="AI4" s="55" t="s">
        <v>106</v>
      </c>
      <c r="AJ4" s="55" t="s">
        <v>112</v>
      </c>
      <c r="AK4" s="55" t="s">
        <v>106</v>
      </c>
      <c r="AL4" s="55" t="s">
        <v>106</v>
      </c>
      <c r="AM4" s="56" t="s">
        <v>112</v>
      </c>
      <c r="AP4" s="3"/>
      <c r="AQ4" s="3"/>
    </row>
    <row r="5" spans="1:43">
      <c r="A5" s="9" t="str">
        <f>'Deriving NCT'!AE5</f>
        <v>Butterworth</v>
      </c>
      <c r="B5" s="4" t="str">
        <f>'Deriving NCT'!AF5</f>
        <v>uo</v>
      </c>
      <c r="C5" s="9">
        <f>'Deriving NCT'!AG5</f>
        <v>2.6688999999999998</v>
      </c>
      <c r="D5" s="4" t="str">
        <f>'Deriving NCT'!AH5</f>
        <v>C</v>
      </c>
      <c r="E5" s="9">
        <f>'Deriving NCT'!AI5</f>
        <v>-0.09</v>
      </c>
      <c r="F5" s="31"/>
      <c r="G5" s="31"/>
      <c r="I5" s="14">
        <v>4717.1949400000003</v>
      </c>
      <c r="J5" s="14">
        <f t="shared" si="3"/>
        <v>1437.7308564462055</v>
      </c>
      <c r="K5" s="14">
        <v>4818</v>
      </c>
      <c r="L5" s="14">
        <v>123.4111</v>
      </c>
      <c r="M5" s="14">
        <f t="shared" si="4"/>
        <v>0.24302018601880315</v>
      </c>
      <c r="N5" s="14">
        <f t="shared" si="5"/>
        <v>0.32103918959302619</v>
      </c>
      <c r="O5" s="14">
        <f t="shared" si="6"/>
        <v>2188.7784521600001</v>
      </c>
      <c r="P5" s="14">
        <v>4238.7470000000003</v>
      </c>
      <c r="Q5" s="14">
        <f t="shared" si="7"/>
        <v>2049.9685478400002</v>
      </c>
      <c r="R5" s="14">
        <f t="shared" si="0"/>
        <v>17.28026219425551</v>
      </c>
      <c r="S5">
        <f t="shared" si="1"/>
        <v>8102.9988388402662</v>
      </c>
      <c r="T5">
        <f t="shared" si="8"/>
        <v>3102.9988388402662</v>
      </c>
      <c r="U5" s="14">
        <f t="shared" si="2"/>
        <v>2049.9685478400002</v>
      </c>
      <c r="X5" s="15">
        <f t="shared" ref="X5:X36" si="9">P2-(1/$C$2)*(LN($E$2/M2))</f>
        <v>1941.3963678060941</v>
      </c>
      <c r="Y5" s="21">
        <f t="shared" ref="Y5:Y36" si="10">P2-X5</f>
        <v>1875.1036321939059</v>
      </c>
      <c r="Z5" s="15">
        <f t="shared" ref="Z5:Z36" si="11">X5-$O2</f>
        <v>-34.904912193906284</v>
      </c>
      <c r="AA5" s="15">
        <f t="shared" ref="AA5:AA36" si="12">X5/0.052/$I2</f>
        <v>8.7654798908574882</v>
      </c>
      <c r="AB5" s="14">
        <f t="shared" ref="AB5:AB36" si="13">P2-(T2/$C$4)^(1/$E$4)</f>
        <v>2445.9803800964637</v>
      </c>
      <c r="AC5" s="15">
        <f t="shared" ref="AC5:AC36" si="14">AB5-$O2</f>
        <v>469.67910009646334</v>
      </c>
      <c r="AD5" s="15">
        <f t="shared" ref="AD5:AD36" si="15">AB5/0.052/$I2</f>
        <v>11.043696274860316</v>
      </c>
      <c r="AE5" s="3">
        <f t="shared" ref="AE5:AE36" si="16">P2-U2*(S2/(10^($C$3*I2+$E$3)))^G$3</f>
        <v>1915.4971154571842</v>
      </c>
      <c r="AF5" s="15">
        <f>AE5-O2</f>
        <v>-60.804164542816125</v>
      </c>
      <c r="AG5" s="15">
        <f t="shared" ref="AG5:AG36" si="17">AE5/0.052/$I2</f>
        <v>8.6485437620909753</v>
      </c>
      <c r="AH5" s="3">
        <f t="shared" ref="AH5:AH36" si="18">P2-(10^((N2-$E$6)/$C$6))</f>
        <v>1783.9026362134891</v>
      </c>
      <c r="AI5" s="15">
        <f t="shared" ref="AI5:AI36" si="19">AH5-$O2</f>
        <v>-192.39864378651123</v>
      </c>
      <c r="AJ5" s="15">
        <f t="shared" ref="AJ5:AJ36" si="20">AH5/0.052/$I2</f>
        <v>8.0543895848778035</v>
      </c>
      <c r="AK5">
        <f t="shared" ref="AK5:AK36" si="21">P2-((1+(N2))/($C$5))^(1/$E$5)</f>
        <v>1781.8658329535751</v>
      </c>
      <c r="AL5" s="15">
        <f t="shared" ref="AL5:AL36" si="22">AK5-$O2</f>
        <v>-194.43544704642522</v>
      </c>
      <c r="AM5" s="15">
        <f t="shared" ref="AM5:AM36" si="23">AK5/0.052/$I2</f>
        <v>8.0451933391690584</v>
      </c>
      <c r="AP5" s="3"/>
      <c r="AQ5" s="3"/>
    </row>
    <row r="6" spans="1:43">
      <c r="A6" s="9" t="str">
        <f>'Deriving NCT'!AE6</f>
        <v>Geotech</v>
      </c>
      <c r="B6" s="4" t="str">
        <f>'Deriving NCT'!AF6</f>
        <v>Cc</v>
      </c>
      <c r="C6" s="11">
        <f>'Deriving NCT'!AG6</f>
        <v>-0.29759999999999998</v>
      </c>
      <c r="D6" s="4" t="str">
        <f>'Deriving NCT'!AH6</f>
        <v>eo</v>
      </c>
      <c r="E6" s="9">
        <f>'Deriving NCT'!AI6</f>
        <v>1.329</v>
      </c>
      <c r="F6" s="31"/>
      <c r="G6" s="31"/>
      <c r="I6" s="14">
        <v>5208.9087600000003</v>
      </c>
      <c r="J6" s="14">
        <f t="shared" si="3"/>
        <v>1587.5979152697348</v>
      </c>
      <c r="K6" s="14">
        <v>5320.5</v>
      </c>
      <c r="L6" s="14">
        <v>122.78</v>
      </c>
      <c r="M6" s="14">
        <f t="shared" si="4"/>
        <v>0.24124597441194839</v>
      </c>
      <c r="N6" s="14">
        <f t="shared" si="5"/>
        <v>0.31795017393809183</v>
      </c>
      <c r="O6" s="14">
        <f t="shared" si="6"/>
        <v>2416.9336646400002</v>
      </c>
      <c r="P6" s="14">
        <v>4705.1830000000009</v>
      </c>
      <c r="Q6" s="14">
        <f t="shared" si="7"/>
        <v>2288.2493353600007</v>
      </c>
      <c r="R6" s="14">
        <f t="shared" si="0"/>
        <v>17.371064196090561</v>
      </c>
      <c r="S6">
        <f t="shared" si="1"/>
        <v>8144.6489656295817</v>
      </c>
      <c r="T6">
        <f t="shared" si="8"/>
        <v>3144.6489656295817</v>
      </c>
      <c r="U6" s="14">
        <f t="shared" si="2"/>
        <v>2288.2493353600007</v>
      </c>
      <c r="X6" s="15">
        <f t="shared" si="9"/>
        <v>1854.857276289008</v>
      </c>
      <c r="Y6" s="21">
        <f t="shared" si="10"/>
        <v>1987.8567237109919</v>
      </c>
      <c r="Z6" s="15">
        <f t="shared" si="11"/>
        <v>-134.43600371099228</v>
      </c>
      <c r="AA6" s="15">
        <f t="shared" si="12"/>
        <v>8.3200573409948699</v>
      </c>
      <c r="AB6" s="14">
        <f t="shared" si="13"/>
        <v>2416.0498129822672</v>
      </c>
      <c r="AC6" s="15">
        <f t="shared" si="14"/>
        <v>426.75653298226689</v>
      </c>
      <c r="AD6" s="15">
        <f t="shared" si="15"/>
        <v>10.837315215394677</v>
      </c>
      <c r="AE6" s="3">
        <f t="shared" si="16"/>
        <v>1833.0258469233452</v>
      </c>
      <c r="AF6" s="15">
        <f t="shared" ref="AF6:AF37" si="24">AE6-$O3</f>
        <v>-156.26743307665515</v>
      </c>
      <c r="AG6" s="15">
        <f t="shared" si="17"/>
        <v>8.2221313461056038</v>
      </c>
      <c r="AH6" s="3">
        <f t="shared" si="18"/>
        <v>1621.753133530121</v>
      </c>
      <c r="AI6" s="15">
        <f t="shared" si="19"/>
        <v>-367.54014646987935</v>
      </c>
      <c r="AJ6" s="15">
        <f t="shared" si="20"/>
        <v>7.2744567662392692</v>
      </c>
      <c r="AK6">
        <f t="shared" si="21"/>
        <v>1605.1647889319052</v>
      </c>
      <c r="AL6" s="15">
        <f t="shared" si="22"/>
        <v>-384.12849106809517</v>
      </c>
      <c r="AM6" s="15">
        <f t="shared" si="23"/>
        <v>7.2000488966885374</v>
      </c>
      <c r="AP6" s="3"/>
      <c r="AQ6" s="3"/>
    </row>
    <row r="7" spans="1:43">
      <c r="A7" s="23"/>
      <c r="B7" s="18"/>
      <c r="I7" s="14">
        <v>5258.8947900000003</v>
      </c>
      <c r="J7" s="14">
        <f t="shared" si="3"/>
        <v>1602.8329137458093</v>
      </c>
      <c r="K7" s="14">
        <v>5373.5</v>
      </c>
      <c r="L7" s="14">
        <v>120.63</v>
      </c>
      <c r="M7" s="14">
        <f t="shared" si="4"/>
        <v>0.23510056145316927</v>
      </c>
      <c r="N7" s="14">
        <f t="shared" si="5"/>
        <v>0.30736139890469444</v>
      </c>
      <c r="O7" s="14">
        <f t="shared" si="6"/>
        <v>2440.1271825600002</v>
      </c>
      <c r="P7" s="14">
        <v>4753.5930000000008</v>
      </c>
      <c r="Q7" s="14">
        <f t="shared" si="7"/>
        <v>2313.4658174400006</v>
      </c>
      <c r="R7" s="14">
        <f t="shared" si="0"/>
        <v>17.382977536236279</v>
      </c>
      <c r="S7">
        <f t="shared" si="1"/>
        <v>8289.8118212716581</v>
      </c>
      <c r="T7">
        <f t="shared" si="8"/>
        <v>3289.8118212716581</v>
      </c>
      <c r="U7" s="14">
        <f t="shared" si="2"/>
        <v>2313.4658174400006</v>
      </c>
      <c r="X7" s="15">
        <f t="shared" si="9"/>
        <v>2030.2566620685711</v>
      </c>
      <c r="Y7" s="21">
        <f t="shared" si="10"/>
        <v>2073.9243379314294</v>
      </c>
      <c r="Z7" s="15">
        <f t="shared" si="11"/>
        <v>-92.204617931429311</v>
      </c>
      <c r="AA7" s="15">
        <f t="shared" si="12"/>
        <v>8.5354378616637234</v>
      </c>
      <c r="AB7" s="14">
        <f t="shared" si="13"/>
        <v>2635.6375588067149</v>
      </c>
      <c r="AC7" s="15">
        <f t="shared" si="14"/>
        <v>513.17627880671444</v>
      </c>
      <c r="AD7" s="15">
        <f t="shared" si="15"/>
        <v>11.080530373012502</v>
      </c>
      <c r="AE7" s="3">
        <f t="shared" si="16"/>
        <v>2035.5533492639638</v>
      </c>
      <c r="AF7" s="15">
        <f t="shared" si="24"/>
        <v>-86.907930736036633</v>
      </c>
      <c r="AG7" s="15">
        <f t="shared" si="17"/>
        <v>8.5577057577743965</v>
      </c>
      <c r="AH7" s="3">
        <f t="shared" si="18"/>
        <v>1733.6320799635396</v>
      </c>
      <c r="AI7" s="15">
        <f t="shared" si="19"/>
        <v>-388.82920003646086</v>
      </c>
      <c r="AJ7" s="15">
        <f t="shared" si="20"/>
        <v>7.2883932213964844</v>
      </c>
      <c r="AK7">
        <f t="shared" si="21"/>
        <v>1703.333607006256</v>
      </c>
      <c r="AL7" s="15">
        <f t="shared" si="22"/>
        <v>-419.12767299374445</v>
      </c>
      <c r="AM7" s="15">
        <f t="shared" si="23"/>
        <v>7.1610148765488431</v>
      </c>
      <c r="AP7" s="3"/>
      <c r="AQ7" s="3"/>
    </row>
    <row r="8" spans="1:43">
      <c r="A8" s="17"/>
      <c r="B8" s="18"/>
      <c r="I8" s="14">
        <v>5785.2265900000002</v>
      </c>
      <c r="J8" s="14">
        <f t="shared" si="3"/>
        <v>1763.2510179823225</v>
      </c>
      <c r="K8" s="14">
        <v>5979.5</v>
      </c>
      <c r="L8" s="14">
        <v>118.69</v>
      </c>
      <c r="M8" s="14">
        <f t="shared" si="4"/>
        <v>0.2294168628101958</v>
      </c>
      <c r="N8" s="14">
        <f t="shared" si="5"/>
        <v>0.29771850918882431</v>
      </c>
      <c r="O8" s="14">
        <f t="shared" si="6"/>
        <v>2684.3451377600004</v>
      </c>
      <c r="P8" s="14">
        <v>5266.1510000000007</v>
      </c>
      <c r="Q8" s="14">
        <f t="shared" si="7"/>
        <v>2581.8058622400004</v>
      </c>
      <c r="R8" s="14">
        <f t="shared" si="0"/>
        <v>17.505301311868688</v>
      </c>
      <c r="S8">
        <f t="shared" si="1"/>
        <v>8425.3096301289079</v>
      </c>
      <c r="T8">
        <f t="shared" si="8"/>
        <v>3425.3096301289079</v>
      </c>
      <c r="U8" s="14">
        <f t="shared" si="2"/>
        <v>2581.8058622400004</v>
      </c>
      <c r="X8" s="15">
        <f t="shared" si="9"/>
        <v>2127.1299053703519</v>
      </c>
      <c r="Y8" s="21">
        <f t="shared" si="10"/>
        <v>2111.6170946296484</v>
      </c>
      <c r="Z8" s="15">
        <f t="shared" si="11"/>
        <v>-61.648546789648208</v>
      </c>
      <c r="AA8" s="15">
        <f t="shared" si="12"/>
        <v>8.6717519318896805</v>
      </c>
      <c r="AB8" s="14">
        <f t="shared" si="13"/>
        <v>2752.1219569739742</v>
      </c>
      <c r="AC8" s="15">
        <f t="shared" si="14"/>
        <v>563.34350481397405</v>
      </c>
      <c r="AD8" s="15">
        <f t="shared" si="15"/>
        <v>11.219680959273543</v>
      </c>
      <c r="AE8" s="3">
        <f t="shared" si="16"/>
        <v>2144.9607958376978</v>
      </c>
      <c r="AF8" s="15">
        <f t="shared" si="24"/>
        <v>-43.817656322302355</v>
      </c>
      <c r="AG8" s="15">
        <f t="shared" si="17"/>
        <v>8.7444438057931695</v>
      </c>
      <c r="AH8" s="3">
        <f t="shared" si="18"/>
        <v>1801.1321400120864</v>
      </c>
      <c r="AI8" s="15">
        <f t="shared" si="19"/>
        <v>-387.6463121479137</v>
      </c>
      <c r="AJ8" s="15">
        <f t="shared" si="20"/>
        <v>7.3427443595735662</v>
      </c>
      <c r="AK8">
        <f t="shared" si="21"/>
        <v>1764.0742271845056</v>
      </c>
      <c r="AL8" s="15">
        <f t="shared" si="22"/>
        <v>-424.70422497549453</v>
      </c>
      <c r="AM8" s="15">
        <f t="shared" si="23"/>
        <v>7.1916689474217064</v>
      </c>
      <c r="AP8" s="3"/>
      <c r="AQ8" s="3"/>
    </row>
    <row r="9" spans="1:43">
      <c r="A9" s="17" t="s">
        <v>81</v>
      </c>
      <c r="B9" s="18" t="s">
        <v>101</v>
      </c>
      <c r="I9" s="14">
        <v>5805.3318200000003</v>
      </c>
      <c r="J9" s="14">
        <f t="shared" si="3"/>
        <v>1769.378793050899</v>
      </c>
      <c r="K9" s="14">
        <v>6005</v>
      </c>
      <c r="L9" s="14">
        <v>118.19</v>
      </c>
      <c r="M9" s="14">
        <f t="shared" si="4"/>
        <v>0.22793001578637739</v>
      </c>
      <c r="N9" s="14">
        <f t="shared" si="5"/>
        <v>0.295219371879262</v>
      </c>
      <c r="O9" s="14">
        <f t="shared" si="6"/>
        <v>2693.6739644800004</v>
      </c>
      <c r="P9" s="14">
        <v>5286.0650000000005</v>
      </c>
      <c r="Q9" s="14">
        <f t="shared" si="7"/>
        <v>2592.3910355200001</v>
      </c>
      <c r="R9" s="14">
        <f t="shared" si="0"/>
        <v>17.510643543859679</v>
      </c>
      <c r="S9">
        <f t="shared" si="1"/>
        <v>8460.9527032743881</v>
      </c>
      <c r="T9">
        <f t="shared" si="8"/>
        <v>3460.9527032743881</v>
      </c>
      <c r="U9" s="14">
        <f t="shared" si="2"/>
        <v>2592.3910355200001</v>
      </c>
      <c r="X9" s="15">
        <f t="shared" si="9"/>
        <v>2560.8540472358964</v>
      </c>
      <c r="Y9" s="21">
        <f t="shared" si="10"/>
        <v>2144.3289527641045</v>
      </c>
      <c r="Z9" s="15">
        <f t="shared" si="11"/>
        <v>143.92038259589617</v>
      </c>
      <c r="AA9" s="15">
        <f t="shared" si="12"/>
        <v>9.4544165553928678</v>
      </c>
      <c r="AB9" s="14">
        <f t="shared" si="13"/>
        <v>3202.991434836018</v>
      </c>
      <c r="AC9" s="15">
        <f t="shared" si="14"/>
        <v>786.05777019601783</v>
      </c>
      <c r="AD9" s="15">
        <f t="shared" si="15"/>
        <v>11.825123450897589</v>
      </c>
      <c r="AE9" s="3">
        <f t="shared" si="16"/>
        <v>2634.6491803704585</v>
      </c>
      <c r="AF9" s="15">
        <f t="shared" si="24"/>
        <v>217.71551573045826</v>
      </c>
      <c r="AG9" s="15">
        <f t="shared" si="17"/>
        <v>9.7268607929580213</v>
      </c>
      <c r="AH9" s="3">
        <f t="shared" si="18"/>
        <v>2208.6066873548734</v>
      </c>
      <c r="AI9" s="15">
        <f t="shared" si="19"/>
        <v>-208.32697728512676</v>
      </c>
      <c r="AJ9" s="15">
        <f t="shared" si="20"/>
        <v>8.1539545964432012</v>
      </c>
      <c r="AK9">
        <f t="shared" si="21"/>
        <v>2165.2950670330829</v>
      </c>
      <c r="AL9" s="15">
        <f t="shared" si="22"/>
        <v>-251.6385976069173</v>
      </c>
      <c r="AM9" s="15">
        <f t="shared" si="23"/>
        <v>7.9940524338606789</v>
      </c>
      <c r="AP9" s="3"/>
      <c r="AQ9" s="3"/>
    </row>
    <row r="10" spans="1:43" ht="18.75">
      <c r="A10" s="24" t="s">
        <v>83</v>
      </c>
      <c r="B10" s="25" t="s">
        <v>84</v>
      </c>
      <c r="C10" s="5" t="s">
        <v>80</v>
      </c>
      <c r="D10" s="5" t="s">
        <v>79</v>
      </c>
      <c r="E10" s="5" t="s">
        <v>82</v>
      </c>
      <c r="F10" s="43"/>
      <c r="G10" s="43"/>
      <c r="I10" s="14">
        <v>5828.9850299999998</v>
      </c>
      <c r="J10" s="14">
        <f t="shared" si="3"/>
        <v>1776.5879396525447</v>
      </c>
      <c r="K10" s="14">
        <v>6035</v>
      </c>
      <c r="L10" s="14">
        <v>118.42</v>
      </c>
      <c r="M10" s="14">
        <f t="shared" si="4"/>
        <v>0.22861510112440597</v>
      </c>
      <c r="N10" s="14">
        <f t="shared" si="5"/>
        <v>0.29636968711423545</v>
      </c>
      <c r="O10" s="14">
        <f t="shared" si="6"/>
        <v>2704.6490539199999</v>
      </c>
      <c r="P10" s="14">
        <v>5308.4780000000001</v>
      </c>
      <c r="Q10" s="14">
        <f t="shared" si="7"/>
        <v>2603.8289460800002</v>
      </c>
      <c r="R10" s="14">
        <f t="shared" si="0"/>
        <v>17.513531920087193</v>
      </c>
      <c r="S10">
        <f t="shared" si="1"/>
        <v>8444.5195068400608</v>
      </c>
      <c r="T10">
        <f t="shared" si="8"/>
        <v>3444.5195068400608</v>
      </c>
      <c r="U10" s="14">
        <f t="shared" si="2"/>
        <v>2603.8289460800002</v>
      </c>
      <c r="X10" s="15">
        <f t="shared" si="9"/>
        <v>2494.0689132395992</v>
      </c>
      <c r="Y10" s="21">
        <f t="shared" si="10"/>
        <v>2259.5240867604016</v>
      </c>
      <c r="Z10" s="15">
        <f t="shared" si="11"/>
        <v>53.941730679599004</v>
      </c>
      <c r="AA10" s="15">
        <f t="shared" si="12"/>
        <v>9.1203314824532047</v>
      </c>
      <c r="AB10" s="14">
        <f t="shared" si="13"/>
        <v>3197.4949897486686</v>
      </c>
      <c r="AC10" s="15">
        <f t="shared" si="14"/>
        <v>757.36780718866839</v>
      </c>
      <c r="AD10" s="15">
        <f t="shared" si="15"/>
        <v>11.692625678939942</v>
      </c>
      <c r="AE10" s="3">
        <f t="shared" si="16"/>
        <v>2576.7246821984972</v>
      </c>
      <c r="AF10" s="15">
        <f t="shared" si="24"/>
        <v>136.59749963849708</v>
      </c>
      <c r="AG10" s="15">
        <f t="shared" si="17"/>
        <v>9.4225877704973993</v>
      </c>
      <c r="AH10" s="3">
        <f t="shared" si="18"/>
        <v>2043.8668223723698</v>
      </c>
      <c r="AI10" s="15">
        <f t="shared" si="19"/>
        <v>-396.26036018763034</v>
      </c>
      <c r="AJ10" s="15">
        <f t="shared" si="20"/>
        <v>7.4740288157521118</v>
      </c>
      <c r="AK10">
        <f t="shared" si="21"/>
        <v>1975.5402567075889</v>
      </c>
      <c r="AL10" s="15">
        <f t="shared" si="22"/>
        <v>-464.58692585241124</v>
      </c>
      <c r="AM10" s="15">
        <f t="shared" si="23"/>
        <v>7.2241716748317462</v>
      </c>
      <c r="AP10" s="3"/>
      <c r="AQ10" s="3"/>
    </row>
    <row r="11" spans="1:43" ht="15.75">
      <c r="A11" s="26">
        <v>7210</v>
      </c>
      <c r="B11" s="27">
        <v>2.1499999999999999E-4</v>
      </c>
      <c r="C11" s="9">
        <v>0.38400000000000001</v>
      </c>
      <c r="D11" s="22">
        <v>0.3</v>
      </c>
      <c r="E11" s="20">
        <f>A11-(1/B11)*LN(C11/D11)</f>
        <v>6061.8135910161591</v>
      </c>
      <c r="F11" s="44"/>
      <c r="G11" s="44"/>
      <c r="I11" s="14">
        <v>5885.7527399999999</v>
      </c>
      <c r="J11" s="14">
        <f t="shared" si="3"/>
        <v>1793.8898933252055</v>
      </c>
      <c r="K11" s="14">
        <v>6107</v>
      </c>
      <c r="L11" s="14">
        <v>118.03</v>
      </c>
      <c r="M11" s="14">
        <f t="shared" si="4"/>
        <v>0.22745228826500508</v>
      </c>
      <c r="N11" s="14">
        <f t="shared" si="5"/>
        <v>0.2944184350170303</v>
      </c>
      <c r="O11" s="14">
        <f t="shared" si="6"/>
        <v>2730.9892713600002</v>
      </c>
      <c r="P11" s="14">
        <v>5364.2270000000008</v>
      </c>
      <c r="Q11" s="14">
        <f t="shared" si="7"/>
        <v>2633.2377286400006</v>
      </c>
      <c r="R11" s="14">
        <f t="shared" si="0"/>
        <v>17.526766090153757</v>
      </c>
      <c r="S11">
        <f t="shared" si="1"/>
        <v>8472.4222655257145</v>
      </c>
      <c r="T11">
        <f t="shared" si="8"/>
        <v>3472.4222655257145</v>
      </c>
      <c r="U11" s="14">
        <f t="shared" si="2"/>
        <v>2633.2377286400006</v>
      </c>
      <c r="X11" s="15">
        <f t="shared" si="9"/>
        <v>2897.374085700425</v>
      </c>
      <c r="Y11" s="21">
        <f t="shared" si="10"/>
        <v>2368.7769142995758</v>
      </c>
      <c r="Z11" s="15">
        <f t="shared" si="11"/>
        <v>213.02894794042459</v>
      </c>
      <c r="AA11" s="15">
        <f t="shared" si="12"/>
        <v>9.631210040005687</v>
      </c>
      <c r="AB11" s="14">
        <f t="shared" si="13"/>
        <v>3660.2036400748721</v>
      </c>
      <c r="AC11" s="15">
        <f t="shared" si="14"/>
        <v>975.85850231487166</v>
      </c>
      <c r="AD11" s="15">
        <f t="shared" si="15"/>
        <v>12.166944620902289</v>
      </c>
      <c r="AE11" s="3">
        <f t="shared" si="16"/>
        <v>3062.4309495207553</v>
      </c>
      <c r="AF11" s="15">
        <f t="shared" si="24"/>
        <v>378.08581176075495</v>
      </c>
      <c r="AG11" s="15">
        <f t="shared" si="17"/>
        <v>10.179878343433932</v>
      </c>
      <c r="AH11" s="3">
        <f t="shared" si="18"/>
        <v>2346.5225287751791</v>
      </c>
      <c r="AI11" s="15">
        <f t="shared" si="19"/>
        <v>-337.82260898482127</v>
      </c>
      <c r="AJ11" s="15">
        <f t="shared" si="20"/>
        <v>7.8001150937938499</v>
      </c>
      <c r="AK11">
        <f t="shared" si="21"/>
        <v>2249.9208653525066</v>
      </c>
      <c r="AL11" s="15">
        <f t="shared" si="22"/>
        <v>-434.42427240749385</v>
      </c>
      <c r="AM11" s="15">
        <f t="shared" si="23"/>
        <v>7.478999875973166</v>
      </c>
      <c r="AP11" s="3"/>
      <c r="AQ11" s="3"/>
    </row>
    <row r="12" spans="1:43">
      <c r="A12" s="17"/>
      <c r="B12" s="18"/>
      <c r="I12" s="14">
        <v>5914.1365900000001</v>
      </c>
      <c r="J12" s="14">
        <f t="shared" si="3"/>
        <v>1802.5408686376104</v>
      </c>
      <c r="K12" s="14">
        <v>6143</v>
      </c>
      <c r="L12" s="14">
        <v>117.28</v>
      </c>
      <c r="M12" s="14">
        <f t="shared" si="4"/>
        <v>0.22520030187761397</v>
      </c>
      <c r="N12" s="14">
        <f t="shared" si="5"/>
        <v>0.29065615593727517</v>
      </c>
      <c r="O12" s="14">
        <f t="shared" si="6"/>
        <v>2744.1593777600001</v>
      </c>
      <c r="P12" s="14">
        <v>5392.402000000001</v>
      </c>
      <c r="Q12" s="14">
        <f t="shared" si="7"/>
        <v>2648.2426222400009</v>
      </c>
      <c r="R12" s="14">
        <f t="shared" si="0"/>
        <v>17.534265041642957</v>
      </c>
      <c r="S12">
        <f t="shared" si="1"/>
        <v>8526.6030013642558</v>
      </c>
      <c r="T12">
        <f t="shared" si="8"/>
        <v>3526.6030013642558</v>
      </c>
      <c r="U12" s="14">
        <f t="shared" si="2"/>
        <v>2648.2426222400009</v>
      </c>
      <c r="X12" s="15">
        <f t="shared" si="9"/>
        <v>2888.2609571746125</v>
      </c>
      <c r="Y12" s="21">
        <f t="shared" si="10"/>
        <v>2397.804042825388</v>
      </c>
      <c r="Z12" s="15">
        <f t="shared" si="11"/>
        <v>194.58699269461204</v>
      </c>
      <c r="AA12" s="15">
        <f t="shared" si="12"/>
        <v>9.567666701550511</v>
      </c>
      <c r="AB12" s="14">
        <f t="shared" si="13"/>
        <v>3667.076842443234</v>
      </c>
      <c r="AC12" s="15">
        <f t="shared" si="14"/>
        <v>973.40287796323355</v>
      </c>
      <c r="AD12" s="15">
        <f t="shared" si="15"/>
        <v>12.14757583116476</v>
      </c>
      <c r="AE12" s="3">
        <f t="shared" si="16"/>
        <v>3057.5813324494934</v>
      </c>
      <c r="AF12" s="15">
        <f t="shared" si="24"/>
        <v>363.90736796949295</v>
      </c>
      <c r="AG12" s="15">
        <f t="shared" si="17"/>
        <v>10.128558165456269</v>
      </c>
      <c r="AH12" s="3">
        <f t="shared" si="18"/>
        <v>2309.432433769442</v>
      </c>
      <c r="AI12" s="15">
        <f t="shared" si="19"/>
        <v>-384.24153071055844</v>
      </c>
      <c r="AJ12" s="15">
        <f t="shared" si="20"/>
        <v>7.6502366384758842</v>
      </c>
      <c r="AK12">
        <f t="shared" si="21"/>
        <v>2204.5354438760392</v>
      </c>
      <c r="AL12" s="15">
        <f t="shared" si="22"/>
        <v>-489.1385206039613</v>
      </c>
      <c r="AM12" s="15">
        <f t="shared" si="23"/>
        <v>7.3027543810978095</v>
      </c>
      <c r="AP12" s="3"/>
      <c r="AQ12" s="3"/>
    </row>
    <row r="13" spans="1:43">
      <c r="A13" s="23"/>
      <c r="B13" s="18"/>
      <c r="I13" s="14">
        <v>5945.27999</v>
      </c>
      <c r="J13" s="14">
        <f t="shared" si="3"/>
        <v>1812.0329137458091</v>
      </c>
      <c r="K13" s="14">
        <v>6182.5</v>
      </c>
      <c r="L13" s="14">
        <v>118.5</v>
      </c>
      <c r="M13" s="14">
        <f t="shared" si="4"/>
        <v>0.22885293752992797</v>
      </c>
      <c r="N13" s="14">
        <f t="shared" si="5"/>
        <v>0.2967695121561974</v>
      </c>
      <c r="O13" s="14">
        <f t="shared" si="6"/>
        <v>2758.6099153600003</v>
      </c>
      <c r="P13" s="14">
        <v>5423.0430000000006</v>
      </c>
      <c r="Q13" s="14">
        <f t="shared" si="7"/>
        <v>2664.4330846400003</v>
      </c>
      <c r="R13" s="14">
        <f t="shared" si="0"/>
        <v>17.541526830856366</v>
      </c>
      <c r="S13">
        <f t="shared" si="1"/>
        <v>8438.818565400843</v>
      </c>
      <c r="T13">
        <f t="shared" si="8"/>
        <v>3438.818565400843</v>
      </c>
      <c r="U13" s="14">
        <f t="shared" si="2"/>
        <v>2664.4330846400003</v>
      </c>
      <c r="X13" s="15">
        <f t="shared" si="9"/>
        <v>2924.07205900486</v>
      </c>
      <c r="Y13" s="21">
        <f t="shared" si="10"/>
        <v>2384.4059409951401</v>
      </c>
      <c r="Z13" s="15">
        <f t="shared" si="11"/>
        <v>219.42300508486005</v>
      </c>
      <c r="AA13" s="15">
        <f t="shared" si="12"/>
        <v>9.6469890884009857</v>
      </c>
      <c r="AB13" s="14">
        <f t="shared" si="13"/>
        <v>3695.4986183110068</v>
      </c>
      <c r="AC13" s="15">
        <f t="shared" si="14"/>
        <v>990.84956439100688</v>
      </c>
      <c r="AD13" s="15">
        <f t="shared" si="15"/>
        <v>12.19205071819605</v>
      </c>
      <c r="AE13" s="3">
        <f t="shared" si="16"/>
        <v>3097.743670171496</v>
      </c>
      <c r="AF13" s="15">
        <f t="shared" si="24"/>
        <v>393.09461625149606</v>
      </c>
      <c r="AG13" s="15">
        <f t="shared" si="17"/>
        <v>10.2199599673949</v>
      </c>
      <c r="AH13" s="3">
        <f t="shared" si="18"/>
        <v>2358.2205050826319</v>
      </c>
      <c r="AI13" s="15">
        <f t="shared" si="19"/>
        <v>-346.428548837368</v>
      </c>
      <c r="AJ13" s="15">
        <f t="shared" si="20"/>
        <v>7.7801528216503515</v>
      </c>
      <c r="AK13">
        <f t="shared" si="21"/>
        <v>2257.1942023258352</v>
      </c>
      <c r="AL13" s="15">
        <f t="shared" si="22"/>
        <v>-447.45485159416467</v>
      </c>
      <c r="AM13" s="15">
        <f t="shared" si="23"/>
        <v>7.4468506250321207</v>
      </c>
      <c r="AP13" s="3"/>
      <c r="AQ13" s="3"/>
    </row>
    <row r="14" spans="1:43">
      <c r="A14" s="17" t="s">
        <v>85</v>
      </c>
      <c r="B14" s="18" t="s">
        <v>102</v>
      </c>
      <c r="I14" s="14">
        <v>5979.5771400000003</v>
      </c>
      <c r="J14" s="14">
        <f t="shared" si="3"/>
        <v>1822.4861749466627</v>
      </c>
      <c r="K14" s="14">
        <v>6226</v>
      </c>
      <c r="L14" s="14">
        <v>119.48</v>
      </c>
      <c r="M14" s="14">
        <f t="shared" si="4"/>
        <v>0.23174757900326737</v>
      </c>
      <c r="N14" s="14">
        <f t="shared" si="5"/>
        <v>0.30165551408558855</v>
      </c>
      <c r="O14" s="14">
        <f t="shared" si="6"/>
        <v>2774.5237929600003</v>
      </c>
      <c r="P14" s="14">
        <v>5457.0030000000006</v>
      </c>
      <c r="Q14" s="14">
        <f t="shared" si="7"/>
        <v>2682.4792070400003</v>
      </c>
      <c r="R14" s="14">
        <f t="shared" si="0"/>
        <v>17.550131544020083</v>
      </c>
      <c r="S14">
        <f t="shared" si="1"/>
        <v>8369.6016069635079</v>
      </c>
      <c r="T14">
        <f t="shared" si="8"/>
        <v>3369.6016069635079</v>
      </c>
      <c r="U14" s="14">
        <f t="shared" si="2"/>
        <v>2682.4792070400003</v>
      </c>
      <c r="X14" s="15">
        <f t="shared" si="9"/>
        <v>2957.0562650023753</v>
      </c>
      <c r="Y14" s="21">
        <f t="shared" si="10"/>
        <v>2407.1707349976255</v>
      </c>
      <c r="Z14" s="15">
        <f t="shared" si="11"/>
        <v>226.06699364237511</v>
      </c>
      <c r="AA14" s="15">
        <f t="shared" si="12"/>
        <v>9.6617151869449867</v>
      </c>
      <c r="AB14" s="14">
        <f t="shared" si="13"/>
        <v>3741.0487110055792</v>
      </c>
      <c r="AC14" s="15">
        <f t="shared" si="14"/>
        <v>1010.059439645579</v>
      </c>
      <c r="AD14" s="15">
        <f t="shared" si="15"/>
        <v>12.223286913411009</v>
      </c>
      <c r="AE14" s="3">
        <f t="shared" si="16"/>
        <v>3141.5946059653234</v>
      </c>
      <c r="AF14" s="15">
        <f t="shared" si="24"/>
        <v>410.60533460532315</v>
      </c>
      <c r="AG14" s="15">
        <f t="shared" si="17"/>
        <v>10.264665124880617</v>
      </c>
      <c r="AH14" s="3">
        <f t="shared" si="18"/>
        <v>2369.090987312612</v>
      </c>
      <c r="AI14" s="15">
        <f t="shared" si="19"/>
        <v>-361.89828404738819</v>
      </c>
      <c r="AJ14" s="15">
        <f t="shared" si="20"/>
        <v>7.74063133065017</v>
      </c>
      <c r="AK14">
        <f t="shared" si="21"/>
        <v>2261.4451211591468</v>
      </c>
      <c r="AL14" s="15">
        <f t="shared" si="22"/>
        <v>-469.54415020085344</v>
      </c>
      <c r="AM14" s="15">
        <f t="shared" si="23"/>
        <v>7.3889154326011521</v>
      </c>
      <c r="AP14" s="3"/>
      <c r="AQ14" s="3"/>
    </row>
    <row r="15" spans="1:43" ht="18">
      <c r="A15" s="24" t="s">
        <v>83</v>
      </c>
      <c r="B15" s="25" t="s">
        <v>0</v>
      </c>
      <c r="C15" s="5" t="s">
        <v>19</v>
      </c>
      <c r="D15" s="5" t="s">
        <v>78</v>
      </c>
      <c r="E15" s="5" t="s">
        <v>82</v>
      </c>
      <c r="F15" s="43"/>
      <c r="G15" s="43"/>
      <c r="I15" s="14">
        <v>6001.2592500000001</v>
      </c>
      <c r="J15" s="14">
        <f t="shared" si="3"/>
        <v>1829.0945595854921</v>
      </c>
      <c r="K15" s="14">
        <v>6253.5</v>
      </c>
      <c r="L15" s="14">
        <v>118.93</v>
      </c>
      <c r="M15" s="14">
        <f t="shared" si="4"/>
        <v>0.23012731278108911</v>
      </c>
      <c r="N15" s="14">
        <f t="shared" si="5"/>
        <v>0.29891606313818109</v>
      </c>
      <c r="O15" s="14">
        <f t="shared" si="6"/>
        <v>2784.584292</v>
      </c>
      <c r="P15" s="14">
        <v>5477.6140000000005</v>
      </c>
      <c r="Q15" s="14">
        <f t="shared" si="7"/>
        <v>2693.0297080000005</v>
      </c>
      <c r="R15" s="14">
        <f t="shared" si="0"/>
        <v>17.552771240341066</v>
      </c>
      <c r="S15">
        <f t="shared" si="1"/>
        <v>8408.3074077188248</v>
      </c>
      <c r="T15">
        <f t="shared" si="8"/>
        <v>3408.3074077188248</v>
      </c>
      <c r="U15" s="14">
        <f t="shared" si="2"/>
        <v>2693.0297080000005</v>
      </c>
      <c r="X15" s="15">
        <f t="shared" si="9"/>
        <v>2940.8104715521672</v>
      </c>
      <c r="Y15" s="21">
        <f t="shared" si="10"/>
        <v>2451.5915284478338</v>
      </c>
      <c r="Z15" s="15">
        <f t="shared" si="11"/>
        <v>196.6510937921671</v>
      </c>
      <c r="AA15" s="15">
        <f t="shared" si="12"/>
        <v>9.5625196796223086</v>
      </c>
      <c r="AB15" s="14">
        <f t="shared" si="13"/>
        <v>3749.4707825831051</v>
      </c>
      <c r="AC15" s="15">
        <f t="shared" si="14"/>
        <v>1005.311404823105</v>
      </c>
      <c r="AD15" s="15">
        <f t="shared" si="15"/>
        <v>12.192009139472278</v>
      </c>
      <c r="AE15" s="3">
        <f t="shared" si="16"/>
        <v>3131.8294457308575</v>
      </c>
      <c r="AF15" s="15">
        <f t="shared" si="24"/>
        <v>387.67006797085742</v>
      </c>
      <c r="AG15" s="15">
        <f t="shared" si="17"/>
        <v>10.183648690632969</v>
      </c>
      <c r="AH15" s="3">
        <f t="shared" si="18"/>
        <v>2308.797890349706</v>
      </c>
      <c r="AI15" s="15">
        <f t="shared" si="19"/>
        <v>-435.3614874102941</v>
      </c>
      <c r="AJ15" s="15">
        <f t="shared" si="20"/>
        <v>7.5074288113122591</v>
      </c>
      <c r="AK15">
        <f t="shared" si="21"/>
        <v>2187.6298249204215</v>
      </c>
      <c r="AL15" s="15">
        <f t="shared" si="22"/>
        <v>-556.52955283957863</v>
      </c>
      <c r="AM15" s="15">
        <f t="shared" si="23"/>
        <v>7.1134312989197843</v>
      </c>
      <c r="AP15" s="3"/>
      <c r="AQ15" s="3"/>
    </row>
    <row r="16" spans="1:43" ht="15.75">
      <c r="A16" s="26">
        <v>4239</v>
      </c>
      <c r="B16" s="27">
        <v>4.4749999999999996</v>
      </c>
      <c r="C16" s="9">
        <v>0.85199999999999998</v>
      </c>
      <c r="D16" s="22">
        <v>8102</v>
      </c>
      <c r="E16" s="20">
        <f>A16-((D16-5000)/B16)^(1/C16)</f>
        <v>2079.617769419237</v>
      </c>
      <c r="F16" s="44"/>
      <c r="G16" s="44"/>
      <c r="I16" s="14">
        <v>6304.4145799999997</v>
      </c>
      <c r="J16" s="14">
        <f t="shared" si="3"/>
        <v>1921.4917951843947</v>
      </c>
      <c r="K16" s="14">
        <v>6638</v>
      </c>
      <c r="L16" s="14">
        <v>118.67</v>
      </c>
      <c r="M16" s="14">
        <f t="shared" si="4"/>
        <v>0.22935756419453002</v>
      </c>
      <c r="N16" s="14">
        <f t="shared" si="5"/>
        <v>0.29761865365590351</v>
      </c>
      <c r="O16" s="14">
        <f t="shared" si="6"/>
        <v>2925.24836512</v>
      </c>
      <c r="P16" s="14">
        <v>5767.6320000000005</v>
      </c>
      <c r="Q16" s="14">
        <f t="shared" si="7"/>
        <v>2842.3836348800005</v>
      </c>
      <c r="R16" s="14">
        <f t="shared" si="0"/>
        <v>17.593386125314115</v>
      </c>
      <c r="S16">
        <f t="shared" si="1"/>
        <v>8426.7295862475767</v>
      </c>
      <c r="T16">
        <f t="shared" si="8"/>
        <v>3426.7295862475767</v>
      </c>
      <c r="U16" s="14">
        <f t="shared" si="2"/>
        <v>2842.3836348800005</v>
      </c>
      <c r="X16" s="15">
        <f t="shared" si="9"/>
        <v>3043.2789997458804</v>
      </c>
      <c r="Y16" s="21">
        <f t="shared" si="10"/>
        <v>2379.7640002541202</v>
      </c>
      <c r="Z16" s="15">
        <f t="shared" si="11"/>
        <v>284.66908438588007</v>
      </c>
      <c r="AA16" s="15">
        <f t="shared" si="12"/>
        <v>9.8438755193023688</v>
      </c>
      <c r="AB16" s="14">
        <f t="shared" si="13"/>
        <v>3812.1496237723268</v>
      </c>
      <c r="AC16" s="15">
        <f t="shared" si="14"/>
        <v>1053.5397084123265</v>
      </c>
      <c r="AD16" s="15">
        <f t="shared" si="15"/>
        <v>12.330885982029145</v>
      </c>
      <c r="AE16" s="3">
        <f t="shared" si="16"/>
        <v>3237.1577563107649</v>
      </c>
      <c r="AF16" s="15">
        <f t="shared" si="24"/>
        <v>478.54784095076457</v>
      </c>
      <c r="AG16" s="15">
        <f t="shared" si="17"/>
        <v>10.471001177390642</v>
      </c>
      <c r="AH16" s="3">
        <f t="shared" si="18"/>
        <v>2481.8980797471563</v>
      </c>
      <c r="AI16" s="15">
        <f t="shared" si="19"/>
        <v>-276.71183561284397</v>
      </c>
      <c r="AJ16" s="15">
        <f t="shared" si="20"/>
        <v>8.0280170666792863</v>
      </c>
      <c r="AK16">
        <f t="shared" si="21"/>
        <v>2382.1960764103965</v>
      </c>
      <c r="AL16" s="15">
        <f t="shared" si="22"/>
        <v>-376.41383894960381</v>
      </c>
      <c r="AM16" s="15">
        <f t="shared" si="23"/>
        <v>7.7055181732311047</v>
      </c>
      <c r="AP16" s="3"/>
      <c r="AQ16" s="3"/>
    </row>
    <row r="17" spans="1:43">
      <c r="A17" s="28"/>
      <c r="B17" s="29"/>
      <c r="I17" s="14">
        <v>6321.7602699999998</v>
      </c>
      <c r="J17" s="14">
        <f t="shared" si="3"/>
        <v>1926.7785035050288</v>
      </c>
      <c r="K17" s="14">
        <v>6660</v>
      </c>
      <c r="L17" s="14">
        <v>119.76439999999999</v>
      </c>
      <c r="M17" s="14">
        <f t="shared" si="4"/>
        <v>0.23258114908378835</v>
      </c>
      <c r="N17" s="14">
        <f t="shared" si="5"/>
        <v>0.30306937183796395</v>
      </c>
      <c r="O17" s="14">
        <f t="shared" si="6"/>
        <v>2933.2967652799998</v>
      </c>
      <c r="P17" s="14">
        <v>5784.5350000000008</v>
      </c>
      <c r="Q17" s="14">
        <f t="shared" si="7"/>
        <v>2851.2382347200009</v>
      </c>
      <c r="R17" s="14">
        <f t="shared" si="0"/>
        <v>17.59653212732594</v>
      </c>
      <c r="S17">
        <f t="shared" si="1"/>
        <v>8349.7266299501352</v>
      </c>
      <c r="T17">
        <f t="shared" si="8"/>
        <v>3349.7266299501352</v>
      </c>
      <c r="U17" s="14">
        <f t="shared" si="2"/>
        <v>2851.2382347200009</v>
      </c>
      <c r="X17" s="15">
        <f t="shared" si="9"/>
        <v>3133.3512976779616</v>
      </c>
      <c r="Y17" s="21">
        <f t="shared" si="10"/>
        <v>2323.651702322039</v>
      </c>
      <c r="Z17" s="15">
        <f t="shared" si="11"/>
        <v>358.82750471796135</v>
      </c>
      <c r="AA17" s="15">
        <f t="shared" si="12"/>
        <v>10.077093131133379</v>
      </c>
      <c r="AB17" s="14">
        <f t="shared" si="13"/>
        <v>3871.4973039183483</v>
      </c>
      <c r="AC17" s="15">
        <f t="shared" si="14"/>
        <v>1096.973510958348</v>
      </c>
      <c r="AD17" s="15">
        <f t="shared" si="15"/>
        <v>12.451026132125291</v>
      </c>
      <c r="AE17" s="3">
        <f t="shared" si="16"/>
        <v>3330.3672678844291</v>
      </c>
      <c r="AF17" s="15">
        <f t="shared" si="24"/>
        <v>555.84347492442885</v>
      </c>
      <c r="AG17" s="15">
        <f t="shared" si="17"/>
        <v>10.710711289927914</v>
      </c>
      <c r="AH17" s="3">
        <f t="shared" si="18"/>
        <v>2624.9693651980283</v>
      </c>
      <c r="AI17" s="15">
        <f t="shared" si="19"/>
        <v>-149.55442776197197</v>
      </c>
      <c r="AJ17" s="15">
        <f t="shared" si="20"/>
        <v>8.4420986497988526</v>
      </c>
      <c r="AK17">
        <f t="shared" si="21"/>
        <v>2540.6029148556477</v>
      </c>
      <c r="AL17" s="15">
        <f t="shared" si="22"/>
        <v>-233.9208781043526</v>
      </c>
      <c r="AM17" s="15">
        <f t="shared" si="23"/>
        <v>8.1707698084163543</v>
      </c>
      <c r="AP17" s="3"/>
      <c r="AQ17" s="3"/>
    </row>
    <row r="18" spans="1:43">
      <c r="A18" s="17"/>
      <c r="B18" s="18"/>
      <c r="I18" s="14">
        <v>6343.0481600000003</v>
      </c>
      <c r="J18" s="14">
        <f t="shared" si="3"/>
        <v>1933.2667357512953</v>
      </c>
      <c r="K18" s="14">
        <v>6687</v>
      </c>
      <c r="L18" s="14">
        <v>121.15770000000001</v>
      </c>
      <c r="M18" s="14">
        <f t="shared" si="4"/>
        <v>0.23662360060641308</v>
      </c>
      <c r="N18" s="14">
        <f t="shared" si="5"/>
        <v>0.30996976169866242</v>
      </c>
      <c r="O18" s="14">
        <f t="shared" si="6"/>
        <v>2943.1743462400004</v>
      </c>
      <c r="P18" s="14">
        <v>5805.13</v>
      </c>
      <c r="Q18" s="14">
        <f t="shared" si="7"/>
        <v>2861.9556537599997</v>
      </c>
      <c r="R18" s="14">
        <f t="shared" si="0"/>
        <v>17.59991609217348</v>
      </c>
      <c r="S18">
        <f t="shared" si="1"/>
        <v>8253.7057075200337</v>
      </c>
      <c r="T18">
        <f t="shared" si="8"/>
        <v>3253.7057075200337</v>
      </c>
      <c r="U18" s="14">
        <f t="shared" si="2"/>
        <v>2861.9556537599997</v>
      </c>
      <c r="X18" s="15">
        <f t="shared" si="9"/>
        <v>3122.6405646740418</v>
      </c>
      <c r="Y18" s="21">
        <f t="shared" si="10"/>
        <v>2354.9734353259587</v>
      </c>
      <c r="Z18" s="15">
        <f t="shared" si="11"/>
        <v>338.05627267404179</v>
      </c>
      <c r="AA18" s="15">
        <f t="shared" si="12"/>
        <v>10.006363262824451</v>
      </c>
      <c r="AB18" s="14">
        <f t="shared" si="13"/>
        <v>3877.8977209305558</v>
      </c>
      <c r="AC18" s="15">
        <f t="shared" si="14"/>
        <v>1093.3134289305558</v>
      </c>
      <c r="AD18" s="15">
        <f t="shared" si="15"/>
        <v>12.426551339494534</v>
      </c>
      <c r="AE18" s="3">
        <f t="shared" si="16"/>
        <v>3325.8479060918057</v>
      </c>
      <c r="AF18" s="15">
        <f t="shared" si="24"/>
        <v>541.26361409180572</v>
      </c>
      <c r="AG18" s="15">
        <f t="shared" si="17"/>
        <v>10.657532180215107</v>
      </c>
      <c r="AH18" s="3">
        <f t="shared" si="18"/>
        <v>2584.9129629804747</v>
      </c>
      <c r="AI18" s="15">
        <f t="shared" si="19"/>
        <v>-199.67132901952527</v>
      </c>
      <c r="AJ18" s="15">
        <f t="shared" si="20"/>
        <v>8.2832390006649756</v>
      </c>
      <c r="AK18">
        <f t="shared" si="21"/>
        <v>2492.1386473062435</v>
      </c>
      <c r="AL18" s="15">
        <f t="shared" si="22"/>
        <v>-292.44564469375655</v>
      </c>
      <c r="AM18" s="15">
        <f t="shared" si="23"/>
        <v>7.9859478187728286</v>
      </c>
      <c r="AP18" s="3"/>
      <c r="AQ18" s="3"/>
    </row>
    <row r="19" spans="1:43">
      <c r="A19" s="23"/>
      <c r="B19" s="18"/>
      <c r="I19" s="14">
        <v>6362.7591700000003</v>
      </c>
      <c r="J19" s="14">
        <f t="shared" si="3"/>
        <v>1939.2743584273087</v>
      </c>
      <c r="K19" s="14">
        <v>6712</v>
      </c>
      <c r="L19" s="14">
        <v>121.913</v>
      </c>
      <c r="M19" s="14">
        <f t="shared" si="4"/>
        <v>0.23878680131672581</v>
      </c>
      <c r="N19" s="14">
        <f t="shared" si="5"/>
        <v>0.31369240802678239</v>
      </c>
      <c r="O19" s="14">
        <f t="shared" si="6"/>
        <v>2952.3202548800004</v>
      </c>
      <c r="P19" s="14">
        <v>5823.3870000000006</v>
      </c>
      <c r="Q19" s="14">
        <f t="shared" si="7"/>
        <v>2871.0667451200002</v>
      </c>
      <c r="R19" s="14">
        <f t="shared" si="0"/>
        <v>17.600573673521822</v>
      </c>
      <c r="S19">
        <f t="shared" si="1"/>
        <v>8202.5706856528832</v>
      </c>
      <c r="T19">
        <f t="shared" si="8"/>
        <v>3202.5706856528832</v>
      </c>
      <c r="U19" s="14">
        <f t="shared" si="2"/>
        <v>2871.0667451200002</v>
      </c>
      <c r="X19" s="15">
        <f t="shared" si="9"/>
        <v>3397.701028505056</v>
      </c>
      <c r="Y19" s="21">
        <f t="shared" si="10"/>
        <v>2369.9309714949445</v>
      </c>
      <c r="Z19" s="15">
        <f t="shared" si="11"/>
        <v>472.45266338505598</v>
      </c>
      <c r="AA19" s="15">
        <f t="shared" si="12"/>
        <v>10.364230265187922</v>
      </c>
      <c r="AB19" s="14">
        <f t="shared" si="13"/>
        <v>4161.1645521921619</v>
      </c>
      <c r="AC19" s="15">
        <f t="shared" si="14"/>
        <v>1235.9161870721618</v>
      </c>
      <c r="AD19" s="15">
        <f t="shared" si="15"/>
        <v>12.693073118688311</v>
      </c>
      <c r="AE19" s="3">
        <f t="shared" si="16"/>
        <v>3666.097127451771</v>
      </c>
      <c r="AF19" s="15">
        <f t="shared" si="24"/>
        <v>740.84876233177101</v>
      </c>
      <c r="AG19" s="15">
        <f t="shared" si="17"/>
        <v>11.182936486961014</v>
      </c>
      <c r="AH19" s="3">
        <f t="shared" si="18"/>
        <v>2845.7469512179346</v>
      </c>
      <c r="AI19" s="15">
        <f t="shared" si="19"/>
        <v>-79.501413902065451</v>
      </c>
      <c r="AJ19" s="15">
        <f t="shared" si="20"/>
        <v>8.6805685466258176</v>
      </c>
      <c r="AK19">
        <f t="shared" si="21"/>
        <v>2748.8218874671506</v>
      </c>
      <c r="AL19" s="15">
        <f t="shared" si="22"/>
        <v>-176.42647765284937</v>
      </c>
      <c r="AM19" s="15">
        <f t="shared" si="23"/>
        <v>8.3849116684151017</v>
      </c>
      <c r="AP19" s="3"/>
      <c r="AQ19" s="3"/>
    </row>
    <row r="20" spans="1:43">
      <c r="A20" s="17"/>
      <c r="B20" s="29"/>
      <c r="I20" s="14">
        <v>6455.9988000000003</v>
      </c>
      <c r="J20" s="14">
        <f t="shared" si="3"/>
        <v>1967.6924108503506</v>
      </c>
      <c r="K20" s="14">
        <v>6830</v>
      </c>
      <c r="L20" s="14">
        <v>123.0245</v>
      </c>
      <c r="M20" s="14">
        <f t="shared" si="4"/>
        <v>0.24193491032715497</v>
      </c>
      <c r="N20" s="14">
        <f t="shared" si="5"/>
        <v>0.3191479381164562</v>
      </c>
      <c r="O20" s="14">
        <f t="shared" si="6"/>
        <v>2995.5834432000001</v>
      </c>
      <c r="P20" s="14">
        <v>5910.3140000000003</v>
      </c>
      <c r="Q20" s="14">
        <f t="shared" si="7"/>
        <v>2914.7305568000002</v>
      </c>
      <c r="R20" s="14">
        <f t="shared" si="0"/>
        <v>17.605313776604888</v>
      </c>
      <c r="S20">
        <f t="shared" si="1"/>
        <v>8128.4622168755004</v>
      </c>
      <c r="T20">
        <f t="shared" si="8"/>
        <v>3128.4622168755004</v>
      </c>
      <c r="U20" s="14">
        <f t="shared" si="2"/>
        <v>2914.7305568000002</v>
      </c>
      <c r="X20" s="15">
        <f t="shared" si="9"/>
        <v>3476.9120237717607</v>
      </c>
      <c r="Y20" s="21">
        <f t="shared" si="10"/>
        <v>2307.6229762282401</v>
      </c>
      <c r="Z20" s="15">
        <f t="shared" si="11"/>
        <v>543.61525849176087</v>
      </c>
      <c r="AA20" s="15">
        <f t="shared" si="12"/>
        <v>10.576752345726257</v>
      </c>
      <c r="AB20" s="14">
        <f t="shared" si="13"/>
        <v>4206.3401337259129</v>
      </c>
      <c r="AC20" s="15">
        <f t="shared" si="14"/>
        <v>1273.0433684459131</v>
      </c>
      <c r="AD20" s="15">
        <f t="shared" si="15"/>
        <v>12.795669712702665</v>
      </c>
      <c r="AE20" s="3">
        <f t="shared" si="16"/>
        <v>3743.5696050295742</v>
      </c>
      <c r="AF20" s="15">
        <f t="shared" si="24"/>
        <v>810.27283974957436</v>
      </c>
      <c r="AG20" s="15">
        <f t="shared" si="17"/>
        <v>11.387923631853516</v>
      </c>
      <c r="AH20" s="3">
        <f t="shared" si="18"/>
        <v>2983.3129203257031</v>
      </c>
      <c r="AI20" s="15">
        <f t="shared" si="19"/>
        <v>50.016155045703272</v>
      </c>
      <c r="AJ20" s="15">
        <f t="shared" si="20"/>
        <v>9.0752258648928237</v>
      </c>
      <c r="AK20">
        <f t="shared" si="21"/>
        <v>2903.1021922957052</v>
      </c>
      <c r="AL20" s="15">
        <f t="shared" si="22"/>
        <v>-30.194572984294609</v>
      </c>
      <c r="AM20" s="15">
        <f t="shared" si="23"/>
        <v>8.8312251539046347</v>
      </c>
      <c r="AP20" s="3"/>
      <c r="AQ20" s="3"/>
    </row>
    <row r="21" spans="1:43">
      <c r="A21" s="17"/>
      <c r="B21" s="18"/>
      <c r="I21" s="14">
        <v>6468.8357699999997</v>
      </c>
      <c r="J21" s="14">
        <f t="shared" si="3"/>
        <v>1971.6049283754951</v>
      </c>
      <c r="K21" s="14">
        <v>6846</v>
      </c>
      <c r="L21" s="14">
        <v>124.256</v>
      </c>
      <c r="M21" s="14">
        <f t="shared" si="4"/>
        <v>0.24537486937316078</v>
      </c>
      <c r="N21" s="14">
        <f t="shared" si="5"/>
        <v>0.32516127467069239</v>
      </c>
      <c r="O21" s="14">
        <f t="shared" si="6"/>
        <v>3001.5397972800001</v>
      </c>
      <c r="P21" s="14">
        <v>5922.8590000000004</v>
      </c>
      <c r="Q21" s="14">
        <f t="shared" si="7"/>
        <v>2921.3192027200002</v>
      </c>
      <c r="R21" s="14">
        <f t="shared" si="0"/>
        <v>17.607671405666963</v>
      </c>
      <c r="S21">
        <f t="shared" si="1"/>
        <v>8047.9011073911925</v>
      </c>
      <c r="T21">
        <f t="shared" si="8"/>
        <v>3047.9011073911925</v>
      </c>
      <c r="U21" s="14">
        <f t="shared" si="2"/>
        <v>2921.3192027200002</v>
      </c>
      <c r="X21" s="15">
        <f t="shared" si="9"/>
        <v>3574.4333768592232</v>
      </c>
      <c r="Y21" s="21">
        <f t="shared" si="10"/>
        <v>2230.6966231407769</v>
      </c>
      <c r="Z21" s="15">
        <f t="shared" si="11"/>
        <v>631.25903061922281</v>
      </c>
      <c r="AA21" s="15">
        <f t="shared" si="12"/>
        <v>10.836919674458047</v>
      </c>
      <c r="AB21" s="14">
        <f t="shared" si="13"/>
        <v>4262.3905612518693</v>
      </c>
      <c r="AC21" s="15">
        <f t="shared" si="14"/>
        <v>1319.2162150118688</v>
      </c>
      <c r="AD21" s="15">
        <f t="shared" si="15"/>
        <v>12.922659135989225</v>
      </c>
      <c r="AE21" s="3">
        <f t="shared" si="16"/>
        <v>3838.0205601764264</v>
      </c>
      <c r="AF21" s="15">
        <f t="shared" si="24"/>
        <v>894.84621393642601</v>
      </c>
      <c r="AG21" s="15">
        <f t="shared" si="17"/>
        <v>11.63605979868526</v>
      </c>
      <c r="AH21" s="3">
        <f t="shared" si="18"/>
        <v>3149.5416974482337</v>
      </c>
      <c r="AI21" s="15">
        <f t="shared" si="19"/>
        <v>206.36735120823323</v>
      </c>
      <c r="AJ21" s="15">
        <f t="shared" si="20"/>
        <v>9.54873871969974</v>
      </c>
      <c r="AK21">
        <f t="shared" si="21"/>
        <v>3087.9240018688856</v>
      </c>
      <c r="AL21" s="15">
        <f t="shared" si="22"/>
        <v>144.74965562888519</v>
      </c>
      <c r="AM21" s="15">
        <f t="shared" si="23"/>
        <v>9.361927007991369</v>
      </c>
      <c r="AP21" s="3"/>
      <c r="AQ21" s="3"/>
    </row>
    <row r="22" spans="1:43">
      <c r="A22" s="17"/>
      <c r="B22" s="18"/>
      <c r="I22" s="14">
        <v>6656.9162500000002</v>
      </c>
      <c r="J22" s="14">
        <f t="shared" si="3"/>
        <v>2028.9290612618104</v>
      </c>
      <c r="K22" s="14">
        <v>7070.5</v>
      </c>
      <c r="L22" s="14">
        <v>126.032</v>
      </c>
      <c r="M22" s="14">
        <f t="shared" si="4"/>
        <v>0.25024926690215354</v>
      </c>
      <c r="N22" s="14">
        <f t="shared" si="5"/>
        <v>0.3337766218222486</v>
      </c>
      <c r="O22" s="14">
        <f t="shared" si="6"/>
        <v>3088.8091400000003</v>
      </c>
      <c r="P22" s="14">
        <v>6103.2980000000007</v>
      </c>
      <c r="Q22" s="14">
        <f t="shared" si="7"/>
        <v>3014.4888600000004</v>
      </c>
      <c r="R22" s="14">
        <f t="shared" si="0"/>
        <v>17.631454411735373</v>
      </c>
      <c r="S22">
        <f t="shared" si="1"/>
        <v>7934.4928272184843</v>
      </c>
      <c r="T22">
        <f t="shared" si="8"/>
        <v>2934.4928272184843</v>
      </c>
      <c r="U22" s="14">
        <f t="shared" si="2"/>
        <v>3014.4888600000004</v>
      </c>
      <c r="X22" s="15">
        <f t="shared" si="9"/>
        <v>3633.3172232110796</v>
      </c>
      <c r="Y22" s="21">
        <f t="shared" si="10"/>
        <v>2190.069776788921</v>
      </c>
      <c r="Z22" s="15">
        <f t="shared" si="11"/>
        <v>680.99696833107919</v>
      </c>
      <c r="AA22" s="15">
        <f t="shared" si="12"/>
        <v>10.981318512130883</v>
      </c>
      <c r="AB22" s="14">
        <f t="shared" si="13"/>
        <v>4299.6221979877464</v>
      </c>
      <c r="AC22" s="15">
        <f t="shared" si="14"/>
        <v>1347.301943107746</v>
      </c>
      <c r="AD22" s="15">
        <f t="shared" si="15"/>
        <v>12.995155098569466</v>
      </c>
      <c r="AE22" s="3">
        <f t="shared" si="16"/>
        <v>3897.0362756032573</v>
      </c>
      <c r="AF22" s="15">
        <f t="shared" si="24"/>
        <v>944.71602072325686</v>
      </c>
      <c r="AG22" s="15">
        <f t="shared" si="17"/>
        <v>11.77838156336548</v>
      </c>
      <c r="AH22" s="3">
        <f t="shared" si="18"/>
        <v>3243.1960076202768</v>
      </c>
      <c r="AI22" s="15">
        <f t="shared" si="19"/>
        <v>290.87575274027631</v>
      </c>
      <c r="AJ22" s="15">
        <f t="shared" si="20"/>
        <v>9.8022182399679973</v>
      </c>
      <c r="AK22">
        <f t="shared" si="21"/>
        <v>3190.51941463411</v>
      </c>
      <c r="AL22" s="15">
        <f t="shared" si="22"/>
        <v>238.19915975410959</v>
      </c>
      <c r="AM22" s="15">
        <f t="shared" si="23"/>
        <v>9.6430087875096326</v>
      </c>
      <c r="AP22" s="3"/>
      <c r="AQ22" s="3"/>
    </row>
    <row r="23" spans="1:43">
      <c r="A23" s="17"/>
      <c r="B23" s="18"/>
      <c r="I23" s="14">
        <v>6676.9676900000004</v>
      </c>
      <c r="J23" s="14">
        <f t="shared" si="3"/>
        <v>2035.0404419384333</v>
      </c>
      <c r="K23" s="14">
        <v>7093.5</v>
      </c>
      <c r="L23" s="14">
        <v>127.7195</v>
      </c>
      <c r="M23" s="14">
        <f t="shared" si="4"/>
        <v>0.25478895697671311</v>
      </c>
      <c r="N23" s="14">
        <f t="shared" si="5"/>
        <v>0.34190174630671877</v>
      </c>
      <c r="O23" s="14">
        <f t="shared" si="6"/>
        <v>3098.1130081600004</v>
      </c>
      <c r="P23" s="14">
        <v>6123.1870000000008</v>
      </c>
      <c r="Q23" s="14">
        <f t="shared" si="7"/>
        <v>3025.0739918400004</v>
      </c>
      <c r="R23" s="14">
        <f t="shared" si="0"/>
        <v>17.635789421327299</v>
      </c>
      <c r="S23">
        <f t="shared" si="1"/>
        <v>7829.6579613919566</v>
      </c>
      <c r="T23">
        <f t="shared" si="8"/>
        <v>2829.6579613919566</v>
      </c>
      <c r="U23" s="14">
        <f t="shared" si="2"/>
        <v>3025.0739918400004</v>
      </c>
      <c r="X23" s="15">
        <f t="shared" si="9"/>
        <v>3778.7157199330086</v>
      </c>
      <c r="Y23" s="21">
        <f t="shared" si="10"/>
        <v>2131.5982800669917</v>
      </c>
      <c r="Z23" s="15">
        <f t="shared" si="11"/>
        <v>783.13227673300844</v>
      </c>
      <c r="AA23" s="15">
        <f t="shared" si="12"/>
        <v>11.255827680561481</v>
      </c>
      <c r="AB23" s="14">
        <f t="shared" si="13"/>
        <v>4414.1667590622537</v>
      </c>
      <c r="AC23" s="15">
        <f t="shared" si="14"/>
        <v>1418.5833158622536</v>
      </c>
      <c r="AD23" s="15">
        <f t="shared" si="15"/>
        <v>13.14867380236482</v>
      </c>
      <c r="AE23" s="3">
        <f t="shared" si="16"/>
        <v>4055.8269168942334</v>
      </c>
      <c r="AF23" s="15">
        <f t="shared" si="24"/>
        <v>1060.2434736942332</v>
      </c>
      <c r="AG23" s="15">
        <f t="shared" si="17"/>
        <v>12.081271061998223</v>
      </c>
      <c r="AH23" s="3">
        <f t="shared" si="18"/>
        <v>3436.7673782777597</v>
      </c>
      <c r="AI23" s="15">
        <f t="shared" si="19"/>
        <v>441.18393507775954</v>
      </c>
      <c r="AJ23" s="15">
        <f t="shared" si="20"/>
        <v>10.237251027911494</v>
      </c>
      <c r="AK23">
        <f t="shared" si="21"/>
        <v>3395.9329399211115</v>
      </c>
      <c r="AL23" s="15">
        <f t="shared" si="22"/>
        <v>400.34949672111134</v>
      </c>
      <c r="AM23" s="15">
        <f t="shared" si="23"/>
        <v>10.115615679914718</v>
      </c>
      <c r="AP23" s="3"/>
      <c r="AQ23" s="3"/>
    </row>
    <row r="24" spans="1:43">
      <c r="A24" s="5"/>
      <c r="B24" s="5" t="s">
        <v>100</v>
      </c>
      <c r="C24" s="5"/>
      <c r="D24" s="5"/>
      <c r="E24" s="5"/>
      <c r="F24" s="43"/>
      <c r="G24" s="43"/>
      <c r="I24" s="14">
        <v>6691.8748100000003</v>
      </c>
      <c r="J24" s="14">
        <f t="shared" si="3"/>
        <v>2039.5839103931728</v>
      </c>
      <c r="K24" s="14">
        <v>7110.5</v>
      </c>
      <c r="L24" s="14">
        <v>127.77419999999999</v>
      </c>
      <c r="M24" s="14">
        <f t="shared" si="4"/>
        <v>0.25493464701046042</v>
      </c>
      <c r="N24" s="14">
        <f t="shared" si="5"/>
        <v>0.34216414169246656</v>
      </c>
      <c r="O24" s="14">
        <f t="shared" si="6"/>
        <v>3105.0299118400003</v>
      </c>
      <c r="P24" s="14">
        <v>6137.9380000000001</v>
      </c>
      <c r="Q24" s="14">
        <f t="shared" si="7"/>
        <v>3032.9080881599998</v>
      </c>
      <c r="R24" s="14">
        <f t="shared" si="0"/>
        <v>17.638893820066734</v>
      </c>
      <c r="S24">
        <f t="shared" si="1"/>
        <v>7826.3060930923457</v>
      </c>
      <c r="T24">
        <f t="shared" si="8"/>
        <v>2826.3060930923457</v>
      </c>
      <c r="U24" s="14">
        <f t="shared" si="2"/>
        <v>3032.9080881599998</v>
      </c>
      <c r="X24" s="15">
        <f t="shared" si="9"/>
        <v>3854.2892728430779</v>
      </c>
      <c r="Y24" s="21">
        <f t="shared" si="10"/>
        <v>2068.5697271569225</v>
      </c>
      <c r="Z24" s="15">
        <f t="shared" si="11"/>
        <v>852.74947556307779</v>
      </c>
      <c r="AA24" s="15">
        <f t="shared" si="12"/>
        <v>11.458158807867616</v>
      </c>
      <c r="AB24" s="14">
        <f t="shared" si="13"/>
        <v>4456.8969074631059</v>
      </c>
      <c r="AC24" s="15">
        <f t="shared" si="14"/>
        <v>1455.3571101831058</v>
      </c>
      <c r="AD24" s="15">
        <f t="shared" si="15"/>
        <v>13.24961074297795</v>
      </c>
      <c r="AE24" s="3">
        <f t="shared" si="16"/>
        <v>4125.3156278896131</v>
      </c>
      <c r="AF24" s="15">
        <f t="shared" si="24"/>
        <v>1123.775830609613</v>
      </c>
      <c r="AG24" s="15">
        <f t="shared" si="17"/>
        <v>12.263874932788875</v>
      </c>
      <c r="AH24" s="3">
        <f t="shared" si="18"/>
        <v>3561.7610920223105</v>
      </c>
      <c r="AI24" s="15">
        <f t="shared" si="19"/>
        <v>560.22129474231042</v>
      </c>
      <c r="AJ24" s="15">
        <f t="shared" si="20"/>
        <v>10.588521343124725</v>
      </c>
      <c r="AK24">
        <f t="shared" si="21"/>
        <v>3532.3847850043226</v>
      </c>
      <c r="AL24" s="15">
        <f t="shared" si="22"/>
        <v>530.84498772432244</v>
      </c>
      <c r="AM24" s="15">
        <f t="shared" si="23"/>
        <v>10.501190484651694</v>
      </c>
      <c r="AP24" s="3"/>
      <c r="AQ24" s="3"/>
    </row>
    <row r="25" spans="1:43">
      <c r="A25" s="5" t="s">
        <v>51</v>
      </c>
      <c r="B25" s="5" t="s">
        <v>52</v>
      </c>
      <c r="C25" s="5" t="s">
        <v>53</v>
      </c>
      <c r="D25" s="5" t="s">
        <v>71</v>
      </c>
      <c r="E25" s="5" t="s">
        <v>72</v>
      </c>
      <c r="F25" s="43"/>
      <c r="G25" s="43"/>
      <c r="H25" s="15"/>
      <c r="I25" s="14">
        <v>6705.0881200000003</v>
      </c>
      <c r="J25" s="14">
        <f t="shared" si="3"/>
        <v>2043.6111307528192</v>
      </c>
      <c r="K25" s="14">
        <v>7125.5</v>
      </c>
      <c r="L25" s="14">
        <v>128.39840000000001</v>
      </c>
      <c r="M25" s="14">
        <f t="shared" si="4"/>
        <v>0.25659075663326003</v>
      </c>
      <c r="N25" s="14">
        <f t="shared" si="5"/>
        <v>0.34515411117464168</v>
      </c>
      <c r="O25" s="14">
        <f t="shared" si="6"/>
        <v>3111.1608876800005</v>
      </c>
      <c r="P25" s="14">
        <v>6150.9060000000009</v>
      </c>
      <c r="Q25" s="14">
        <f t="shared" si="7"/>
        <v>3039.7451123200003</v>
      </c>
      <c r="R25" s="14">
        <f t="shared" si="0"/>
        <v>17.641327262102241</v>
      </c>
      <c r="S25">
        <f t="shared" si="1"/>
        <v>7788.2590437264007</v>
      </c>
      <c r="T25">
        <f t="shared" si="8"/>
        <v>2788.2590437264007</v>
      </c>
      <c r="U25" s="14">
        <f t="shared" si="2"/>
        <v>3039.7451123200003</v>
      </c>
      <c r="X25" s="15">
        <f t="shared" si="9"/>
        <v>4122.5424178813528</v>
      </c>
      <c r="Y25" s="21">
        <f t="shared" si="10"/>
        <v>1980.7555821186479</v>
      </c>
      <c r="Z25" s="15">
        <f t="shared" si="11"/>
        <v>1033.7332778813525</v>
      </c>
      <c r="AA25" s="15">
        <f t="shared" si="12"/>
        <v>11.90936747662008</v>
      </c>
      <c r="AB25" s="14">
        <f t="shared" si="13"/>
        <v>4680.1264401943172</v>
      </c>
      <c r="AC25" s="15">
        <f t="shared" si="14"/>
        <v>1591.3173001943169</v>
      </c>
      <c r="AD25" s="15">
        <f t="shared" si="15"/>
        <v>13.520138779303165</v>
      </c>
      <c r="AE25" s="3">
        <f t="shared" si="16"/>
        <v>4416.1747646701588</v>
      </c>
      <c r="AF25" s="15">
        <f t="shared" si="24"/>
        <v>1327.3656246701585</v>
      </c>
      <c r="AG25" s="15">
        <f t="shared" si="17"/>
        <v>12.757624490486634</v>
      </c>
      <c r="AH25" s="3">
        <f t="shared" si="18"/>
        <v>3894.4563783347248</v>
      </c>
      <c r="AI25" s="15">
        <f t="shared" si="19"/>
        <v>805.64723833472453</v>
      </c>
      <c r="AJ25" s="15">
        <f t="shared" si="20"/>
        <v>11.250463289372524</v>
      </c>
      <c r="AK25">
        <f t="shared" si="21"/>
        <v>3878.8956677818815</v>
      </c>
      <c r="AL25" s="15">
        <f t="shared" si="22"/>
        <v>790.08652778188116</v>
      </c>
      <c r="AM25" s="15">
        <f t="shared" si="23"/>
        <v>11.205510878605972</v>
      </c>
      <c r="AP25" s="3"/>
      <c r="AQ25" s="3"/>
    </row>
    <row r="26" spans="1:43">
      <c r="A26" s="19">
        <v>4376.9230769229998</v>
      </c>
      <c r="B26" s="19">
        <v>14.584995251660001</v>
      </c>
      <c r="C26" s="19">
        <f t="shared" ref="C26:C33" si="25">B26*145.037</f>
        <v>2115.3639563150114</v>
      </c>
      <c r="D26" s="19">
        <f>C26-(0.464*A26)</f>
        <v>84.471648622739394</v>
      </c>
      <c r="E26" s="19">
        <f>C26/(0.052*A26)</f>
        <v>9.2942177342488961</v>
      </c>
      <c r="F26" s="45"/>
      <c r="G26" s="45"/>
      <c r="H26" s="15"/>
      <c r="I26" s="14">
        <v>6720.1300300000003</v>
      </c>
      <c r="J26" s="14">
        <f t="shared" si="3"/>
        <v>2048.1956811947575</v>
      </c>
      <c r="K26" s="14">
        <v>7142.5</v>
      </c>
      <c r="L26" s="14">
        <v>129.76560000000001</v>
      </c>
      <c r="M26" s="14">
        <f t="shared" si="4"/>
        <v>0.26017753439480562</v>
      </c>
      <c r="N26" s="14">
        <f t="shared" si="5"/>
        <v>0.35167563366972576</v>
      </c>
      <c r="O26" s="14">
        <f t="shared" si="6"/>
        <v>3118.1403339200001</v>
      </c>
      <c r="P26" s="14">
        <v>6165.4290000000001</v>
      </c>
      <c r="Q26" s="14">
        <f t="shared" si="7"/>
        <v>3047.28866608</v>
      </c>
      <c r="R26" s="14">
        <f t="shared" si="0"/>
        <v>17.643400020295786</v>
      </c>
      <c r="S26">
        <f t="shared" si="1"/>
        <v>7706.2025683231914</v>
      </c>
      <c r="T26">
        <f t="shared" si="8"/>
        <v>2706.2025683231914</v>
      </c>
      <c r="U26" s="14">
        <f t="shared" si="2"/>
        <v>3047.28866608</v>
      </c>
      <c r="X26" s="15">
        <f t="shared" si="9"/>
        <v>4222.6907663808424</v>
      </c>
      <c r="Y26" s="21">
        <f t="shared" si="10"/>
        <v>1900.4962336191584</v>
      </c>
      <c r="Z26" s="15">
        <f t="shared" si="11"/>
        <v>1124.577758220842</v>
      </c>
      <c r="AA26" s="15">
        <f t="shared" si="12"/>
        <v>12.162046520427307</v>
      </c>
      <c r="AB26" s="14">
        <f t="shared" si="13"/>
        <v>4739.8939273649667</v>
      </c>
      <c r="AC26" s="15">
        <f t="shared" si="14"/>
        <v>1641.7809192049663</v>
      </c>
      <c r="AD26" s="15">
        <f t="shared" si="15"/>
        <v>13.651677007812527</v>
      </c>
      <c r="AE26" s="3">
        <f t="shared" si="16"/>
        <v>4505.3961368029277</v>
      </c>
      <c r="AF26" s="15">
        <f t="shared" si="24"/>
        <v>1407.2831286429273</v>
      </c>
      <c r="AG26" s="15">
        <f t="shared" si="17"/>
        <v>12.976284658351595</v>
      </c>
      <c r="AH26" s="3">
        <f t="shared" si="18"/>
        <v>4048.9307296847696</v>
      </c>
      <c r="AI26" s="15">
        <f t="shared" si="19"/>
        <v>950.81772152476924</v>
      </c>
      <c r="AJ26" s="15">
        <f t="shared" si="20"/>
        <v>11.661588929141258</v>
      </c>
      <c r="AK26">
        <f t="shared" si="21"/>
        <v>4043.9380801880534</v>
      </c>
      <c r="AL26" s="15">
        <f t="shared" si="22"/>
        <v>945.825072028053</v>
      </c>
      <c r="AM26" s="15">
        <f t="shared" si="23"/>
        <v>11.647209274366942</v>
      </c>
      <c r="AP26" s="3"/>
      <c r="AQ26" s="3"/>
    </row>
    <row r="27" spans="1:43">
      <c r="A27" s="19">
        <v>4930.7692307690004</v>
      </c>
      <c r="B27" s="19">
        <v>16.84140550807</v>
      </c>
      <c r="C27" s="19">
        <f t="shared" si="25"/>
        <v>2442.6269306739487</v>
      </c>
      <c r="D27" s="19">
        <f t="shared" ref="D27:D33" si="26">C27-(0.464*A27)</f>
        <v>154.75000759713248</v>
      </c>
      <c r="E27" s="19">
        <f t="shared" ref="E27:E33" si="27">C27/(0.052*A27)</f>
        <v>9.5266260946726327</v>
      </c>
      <c r="F27" s="45"/>
      <c r="G27" s="45"/>
      <c r="H27" s="15"/>
      <c r="I27" s="14">
        <v>6725.8998300000003</v>
      </c>
      <c r="J27" s="14">
        <f t="shared" si="3"/>
        <v>2049.9542304175557</v>
      </c>
      <c r="K27" s="14">
        <v>7149</v>
      </c>
      <c r="L27" s="14">
        <v>130.74469999999999</v>
      </c>
      <c r="M27" s="14">
        <f t="shared" si="4"/>
        <v>0.26271250240247257</v>
      </c>
      <c r="N27" s="14">
        <f t="shared" si="5"/>
        <v>0.35632301274405009</v>
      </c>
      <c r="O27" s="14">
        <f t="shared" si="6"/>
        <v>3120.8175211200005</v>
      </c>
      <c r="P27" s="14">
        <v>6170.9820000000009</v>
      </c>
      <c r="Q27" s="14">
        <f t="shared" si="7"/>
        <v>3050.1644788800004</v>
      </c>
      <c r="R27" s="14">
        <f t="shared" si="0"/>
        <v>17.644141864841124</v>
      </c>
      <c r="S27">
        <f t="shared" si="1"/>
        <v>7648.4935909447959</v>
      </c>
      <c r="T27">
        <f t="shared" si="8"/>
        <v>2648.4935909447959</v>
      </c>
      <c r="U27" s="14">
        <f t="shared" si="2"/>
        <v>3050.1644788800004</v>
      </c>
      <c r="X27" s="15">
        <f t="shared" si="9"/>
        <v>4239.9937453317698</v>
      </c>
      <c r="Y27" s="21">
        <f t="shared" si="10"/>
        <v>1897.9442546682303</v>
      </c>
      <c r="Z27" s="15">
        <f t="shared" si="11"/>
        <v>1134.9638334917695</v>
      </c>
      <c r="AA27" s="15">
        <f t="shared" si="12"/>
        <v>12.18467822119646</v>
      </c>
      <c r="AB27" s="14">
        <f t="shared" si="13"/>
        <v>4755.9252326151809</v>
      </c>
      <c r="AC27" s="15">
        <f t="shared" si="14"/>
        <v>1650.8953207751806</v>
      </c>
      <c r="AD27" s="15">
        <f t="shared" si="15"/>
        <v>13.66733586984348</v>
      </c>
      <c r="AE27" s="3">
        <f t="shared" si="16"/>
        <v>4524.729907482375</v>
      </c>
      <c r="AF27" s="15">
        <f t="shared" si="24"/>
        <v>1419.6999956423747</v>
      </c>
      <c r="AG27" s="15">
        <f t="shared" si="17"/>
        <v>13.002938511689427</v>
      </c>
      <c r="AH27" s="3">
        <f t="shared" si="18"/>
        <v>4067.8886141903718</v>
      </c>
      <c r="AI27" s="15">
        <f t="shared" si="19"/>
        <v>962.85870235037146</v>
      </c>
      <c r="AJ27" s="15">
        <f t="shared" si="20"/>
        <v>11.690091255004916</v>
      </c>
      <c r="AK27">
        <f t="shared" si="21"/>
        <v>4063.2012489679732</v>
      </c>
      <c r="AL27" s="15">
        <f t="shared" si="22"/>
        <v>958.17133712797295</v>
      </c>
      <c r="AM27" s="15">
        <f t="shared" si="23"/>
        <v>11.676620943402916</v>
      </c>
      <c r="AP27" s="3"/>
      <c r="AQ27" s="3"/>
    </row>
    <row r="28" spans="1:43">
      <c r="A28" s="19">
        <v>6402.5641025639998</v>
      </c>
      <c r="B28" s="19">
        <v>23.228553339659999</v>
      </c>
      <c r="C28" s="19">
        <f t="shared" si="25"/>
        <v>3368.9996907242676</v>
      </c>
      <c r="D28" s="19">
        <f t="shared" si="26"/>
        <v>398.20994713457139</v>
      </c>
      <c r="E28" s="19">
        <f t="shared" si="27"/>
        <v>10.119142042624114</v>
      </c>
      <c r="F28" s="45"/>
      <c r="G28" s="45"/>
      <c r="H28" s="15"/>
      <c r="I28" s="14">
        <v>6737.0241400000004</v>
      </c>
      <c r="J28" s="14">
        <f t="shared" si="3"/>
        <v>2053.3447546479733</v>
      </c>
      <c r="K28" s="14">
        <v>7161.5</v>
      </c>
      <c r="L28" s="14">
        <v>131.61799999999999</v>
      </c>
      <c r="M28" s="14">
        <f t="shared" si="4"/>
        <v>0.26495032574693511</v>
      </c>
      <c r="N28" s="14">
        <f t="shared" si="5"/>
        <v>0.36045227285648357</v>
      </c>
      <c r="O28" s="14">
        <f t="shared" si="6"/>
        <v>3125.9792009600005</v>
      </c>
      <c r="P28" s="14">
        <v>6181.9080000000004</v>
      </c>
      <c r="Q28" s="14">
        <f t="shared" si="7"/>
        <v>3055.9287990399998</v>
      </c>
      <c r="R28" s="14">
        <f t="shared" si="0"/>
        <v>17.646195661968662</v>
      </c>
      <c r="S28">
        <f t="shared" si="1"/>
        <v>7597.74498928718</v>
      </c>
      <c r="T28">
        <f t="shared" si="8"/>
        <v>2597.74498928718</v>
      </c>
      <c r="U28" s="14">
        <f t="shared" si="2"/>
        <v>3055.9287990399998</v>
      </c>
      <c r="X28" s="15">
        <f t="shared" si="9"/>
        <v>4281.8689014971596</v>
      </c>
      <c r="Y28" s="21">
        <f t="shared" si="10"/>
        <v>1869.0370985028412</v>
      </c>
      <c r="Z28" s="15">
        <f t="shared" si="11"/>
        <v>1170.7080138171591</v>
      </c>
      <c r="AA28" s="15">
        <f t="shared" si="12"/>
        <v>12.28076816402813</v>
      </c>
      <c r="AB28" s="14">
        <f t="shared" si="13"/>
        <v>4783.4493774082039</v>
      </c>
      <c r="AC28" s="15">
        <f t="shared" si="14"/>
        <v>1672.2884897282033</v>
      </c>
      <c r="AD28" s="15">
        <f t="shared" si="15"/>
        <v>13.719344094765443</v>
      </c>
      <c r="AE28" s="3">
        <f t="shared" si="16"/>
        <v>4563.3616802657298</v>
      </c>
      <c r="AF28" s="15">
        <f t="shared" si="24"/>
        <v>1452.2007925857292</v>
      </c>
      <c r="AG28" s="15">
        <f t="shared" si="17"/>
        <v>13.088113656249096</v>
      </c>
      <c r="AH28" s="3">
        <f t="shared" si="18"/>
        <v>4128.1953262819861</v>
      </c>
      <c r="AI28" s="15">
        <f t="shared" si="19"/>
        <v>1017.0344386019856</v>
      </c>
      <c r="AJ28" s="15">
        <f t="shared" si="20"/>
        <v>11.840019137476894</v>
      </c>
      <c r="AK28">
        <f t="shared" si="21"/>
        <v>4126.8380266707263</v>
      </c>
      <c r="AL28" s="15">
        <f t="shared" si="22"/>
        <v>1015.6771389907258</v>
      </c>
      <c r="AM28" s="15">
        <f t="shared" si="23"/>
        <v>11.836126285491355</v>
      </c>
      <c r="AP28" s="3"/>
      <c r="AQ28" s="3"/>
    </row>
    <row r="29" spans="1:43">
      <c r="A29" s="19">
        <v>6925.6410256409999</v>
      </c>
      <c r="B29" s="19">
        <v>38.199113643559997</v>
      </c>
      <c r="C29" s="19">
        <f t="shared" si="25"/>
        <v>5540.2848455210114</v>
      </c>
      <c r="D29" s="19">
        <f t="shared" si="26"/>
        <v>2326.7874096235873</v>
      </c>
      <c r="E29" s="19">
        <f t="shared" si="27"/>
        <v>15.383982355204644</v>
      </c>
      <c r="F29" s="45"/>
      <c r="G29" s="45"/>
      <c r="H29" s="15"/>
      <c r="I29" s="14">
        <v>6837.3774299999995</v>
      </c>
      <c r="J29" s="14">
        <f t="shared" si="3"/>
        <v>2083.9309448338918</v>
      </c>
      <c r="K29" s="14">
        <v>7272.5</v>
      </c>
      <c r="L29" s="14">
        <v>132.5582</v>
      </c>
      <c r="M29" s="14">
        <f t="shared" si="4"/>
        <v>0.26733552889758605</v>
      </c>
      <c r="N29" s="14">
        <f t="shared" si="5"/>
        <v>0.36488125116171644</v>
      </c>
      <c r="O29" s="14">
        <f t="shared" si="6"/>
        <v>3172.5431275199999</v>
      </c>
      <c r="P29" s="14">
        <v>6280.8110000000006</v>
      </c>
      <c r="Q29" s="14">
        <f t="shared" si="7"/>
        <v>3108.2678724800007</v>
      </c>
      <c r="R29" s="14">
        <f t="shared" si="0"/>
        <v>17.665373626021541</v>
      </c>
      <c r="S29">
        <f t="shared" si="1"/>
        <v>7543.8562080655893</v>
      </c>
      <c r="T29">
        <f t="shared" si="8"/>
        <v>2543.8562080655893</v>
      </c>
      <c r="U29" s="14">
        <f t="shared" si="2"/>
        <v>3108.2678724800007</v>
      </c>
      <c r="X29" s="15">
        <f t="shared" si="9"/>
        <v>4358.3641940562302</v>
      </c>
      <c r="Y29" s="21">
        <f t="shared" si="10"/>
        <v>1807.0648059437699</v>
      </c>
      <c r="Z29" s="15">
        <f t="shared" si="11"/>
        <v>1240.2238601362301</v>
      </c>
      <c r="AA29" s="15">
        <f t="shared" si="12"/>
        <v>12.472183672842249</v>
      </c>
      <c r="AB29" s="14">
        <f t="shared" si="13"/>
        <v>4829.5148648614759</v>
      </c>
      <c r="AC29" s="15">
        <f t="shared" si="14"/>
        <v>1711.3745309414758</v>
      </c>
      <c r="AD29" s="15">
        <f t="shared" si="15"/>
        <v>13.820459641124041</v>
      </c>
      <c r="AE29" s="3">
        <f t="shared" si="16"/>
        <v>4630.1447973519962</v>
      </c>
      <c r="AF29" s="15">
        <f t="shared" si="24"/>
        <v>1512.0044634319961</v>
      </c>
      <c r="AG29" s="15">
        <f t="shared" si="17"/>
        <v>13.249929049798906</v>
      </c>
      <c r="AH29" s="3">
        <f t="shared" si="18"/>
        <v>4242.2484941692428</v>
      </c>
      <c r="AI29" s="15">
        <f t="shared" si="19"/>
        <v>1124.1081602492427</v>
      </c>
      <c r="AJ29" s="15">
        <f t="shared" si="20"/>
        <v>12.139899294619299</v>
      </c>
      <c r="AK29">
        <f t="shared" si="21"/>
        <v>4247.2600678479102</v>
      </c>
      <c r="AL29" s="15">
        <f t="shared" si="22"/>
        <v>1129.1197339279101</v>
      </c>
      <c r="AM29" s="15">
        <f t="shared" si="23"/>
        <v>12.154240745821467</v>
      </c>
      <c r="AP29" s="3"/>
      <c r="AQ29" s="3"/>
    </row>
    <row r="30" spans="1:43">
      <c r="A30" s="19">
        <v>7130.7692307690004</v>
      </c>
      <c r="B30" s="19">
        <v>41.230584703769999</v>
      </c>
      <c r="C30" s="19">
        <f t="shared" si="25"/>
        <v>5979.96031368069</v>
      </c>
      <c r="D30" s="19">
        <f t="shared" si="26"/>
        <v>2671.2833906038736</v>
      </c>
      <c r="E30" s="19">
        <f t="shared" si="27"/>
        <v>16.127185311976493</v>
      </c>
      <c r="F30" s="45"/>
      <c r="G30" s="45"/>
      <c r="H30" s="15"/>
      <c r="I30" s="14">
        <v>6858.96666</v>
      </c>
      <c r="J30" s="14">
        <f t="shared" si="3"/>
        <v>2090.5110210301737</v>
      </c>
      <c r="K30" s="14">
        <v>7296</v>
      </c>
      <c r="L30" s="14">
        <v>133.9624</v>
      </c>
      <c r="M30" s="14">
        <f t="shared" si="4"/>
        <v>0.2708523381584117</v>
      </c>
      <c r="N30" s="14">
        <f t="shared" si="5"/>
        <v>0.37146431694552423</v>
      </c>
      <c r="O30" s="14">
        <f t="shared" si="6"/>
        <v>3182.5605302400004</v>
      </c>
      <c r="P30" s="14">
        <v>6302.2980000000007</v>
      </c>
      <c r="Q30" s="14">
        <f t="shared" si="7"/>
        <v>3119.7374697600003</v>
      </c>
      <c r="R30" s="14">
        <f t="shared" si="0"/>
        <v>17.670014226536345</v>
      </c>
      <c r="S30">
        <f t="shared" si="1"/>
        <v>7464.7811624754404</v>
      </c>
      <c r="T30">
        <f t="shared" si="8"/>
        <v>2464.7811624754404</v>
      </c>
      <c r="U30" s="14">
        <f t="shared" si="2"/>
        <v>3119.7374697600003</v>
      </c>
      <c r="X30" s="15">
        <f t="shared" si="9"/>
        <v>4407.2031981013934</v>
      </c>
      <c r="Y30" s="21">
        <f t="shared" si="10"/>
        <v>1763.7788018986075</v>
      </c>
      <c r="Z30" s="15">
        <f t="shared" si="11"/>
        <v>1286.3856769813929</v>
      </c>
      <c r="AA30" s="15">
        <f t="shared" si="12"/>
        <v>12.60112546989806</v>
      </c>
      <c r="AB30" s="14">
        <f t="shared" si="13"/>
        <v>4857.3764628045028</v>
      </c>
      <c r="AC30" s="15">
        <f t="shared" si="14"/>
        <v>1736.5589416845023</v>
      </c>
      <c r="AD30" s="15">
        <f t="shared" si="15"/>
        <v>13.888265984354321</v>
      </c>
      <c r="AE30" s="3">
        <f t="shared" si="16"/>
        <v>4670.9199018227973</v>
      </c>
      <c r="AF30" s="15">
        <f t="shared" si="24"/>
        <v>1550.1023807027968</v>
      </c>
      <c r="AG30" s="15">
        <f t="shared" si="17"/>
        <v>13.355147266200289</v>
      </c>
      <c r="AH30" s="3">
        <f t="shared" si="18"/>
        <v>4315.7259562933596</v>
      </c>
      <c r="AI30" s="15">
        <f t="shared" si="19"/>
        <v>1194.9084351733591</v>
      </c>
      <c r="AJ30" s="15">
        <f t="shared" si="20"/>
        <v>12.339572700522728</v>
      </c>
      <c r="AK30">
        <f t="shared" si="21"/>
        <v>4324.5890881703272</v>
      </c>
      <c r="AL30" s="15">
        <f t="shared" si="22"/>
        <v>1203.7715670503267</v>
      </c>
      <c r="AM30" s="15">
        <f t="shared" si="23"/>
        <v>12.364914267910869</v>
      </c>
      <c r="AP30" s="3"/>
      <c r="AQ30" s="3"/>
    </row>
    <row r="31" spans="1:43">
      <c r="A31" s="19">
        <v>7178.6324786320001</v>
      </c>
      <c r="B31" s="19">
        <v>42.05632983764</v>
      </c>
      <c r="C31" s="19">
        <f t="shared" si="25"/>
        <v>6099.7239106617926</v>
      </c>
      <c r="D31" s="19">
        <f t="shared" si="26"/>
        <v>2768.8384405765446</v>
      </c>
      <c r="E31" s="19">
        <f t="shared" si="27"/>
        <v>16.340491485879209</v>
      </c>
      <c r="F31" s="45"/>
      <c r="G31" s="45"/>
      <c r="H31" s="15"/>
      <c r="I31" s="14">
        <v>6881.5946700000004</v>
      </c>
      <c r="J31" s="14">
        <f t="shared" si="3"/>
        <v>2097.4077019201463</v>
      </c>
      <c r="K31" s="14">
        <v>7320.5</v>
      </c>
      <c r="L31" s="14">
        <v>135.24959999999999</v>
      </c>
      <c r="M31" s="14">
        <f t="shared" si="4"/>
        <v>0.27402927404210953</v>
      </c>
      <c r="N31" s="14">
        <f t="shared" si="5"/>
        <v>0.37746601101654398</v>
      </c>
      <c r="O31" s="14">
        <f t="shared" si="6"/>
        <v>3193.0599268800001</v>
      </c>
      <c r="P31" s="14">
        <v>6324.9120000000003</v>
      </c>
      <c r="Q31" s="14">
        <f t="shared" si="7"/>
        <v>3131.8520731200001</v>
      </c>
      <c r="R31" s="14">
        <f t="shared" si="0"/>
        <v>17.675107138636964</v>
      </c>
      <c r="S31">
        <f t="shared" si="1"/>
        <v>7393.7372088346292</v>
      </c>
      <c r="T31">
        <f t="shared" si="8"/>
        <v>2393.7372088346292</v>
      </c>
      <c r="U31" s="14">
        <f t="shared" si="2"/>
        <v>3131.8520731200001</v>
      </c>
      <c r="X31" s="15">
        <f t="shared" si="9"/>
        <v>4455.9955860714963</v>
      </c>
      <c r="Y31" s="21">
        <f t="shared" si="10"/>
        <v>1725.9124139285041</v>
      </c>
      <c r="Z31" s="15">
        <f t="shared" si="11"/>
        <v>1330.0163851114958</v>
      </c>
      <c r="AA31" s="15">
        <f t="shared" si="12"/>
        <v>12.719595629809817</v>
      </c>
      <c r="AB31" s="14">
        <f t="shared" si="13"/>
        <v>4888.0083743452642</v>
      </c>
      <c r="AC31" s="15">
        <f t="shared" si="14"/>
        <v>1762.0291733852637</v>
      </c>
      <c r="AD31" s="15">
        <f t="shared" si="15"/>
        <v>13.952771890335134</v>
      </c>
      <c r="AE31" s="3">
        <f t="shared" si="16"/>
        <v>4713.2713255051294</v>
      </c>
      <c r="AF31" s="15">
        <f t="shared" si="24"/>
        <v>1587.2921245451289</v>
      </c>
      <c r="AG31" s="15">
        <f t="shared" si="17"/>
        <v>13.453986700838948</v>
      </c>
      <c r="AH31" s="3">
        <f t="shared" si="18"/>
        <v>4384.9883700714809</v>
      </c>
      <c r="AI31" s="15">
        <f t="shared" si="19"/>
        <v>1259.0091691114803</v>
      </c>
      <c r="AJ31" s="15">
        <f t="shared" si="20"/>
        <v>12.51690622923188</v>
      </c>
      <c r="AK31">
        <f t="shared" si="21"/>
        <v>4396.8371541291763</v>
      </c>
      <c r="AL31" s="15">
        <f t="shared" si="22"/>
        <v>1270.8579531691757</v>
      </c>
      <c r="AM31" s="15">
        <f t="shared" si="23"/>
        <v>12.550728466935597</v>
      </c>
      <c r="AP31" s="3"/>
      <c r="AQ31" s="3"/>
    </row>
    <row r="32" spans="1:43">
      <c r="A32" s="19">
        <v>7219.658119658</v>
      </c>
      <c r="B32" s="19">
        <v>41.565187917179998</v>
      </c>
      <c r="C32" s="19">
        <f t="shared" si="25"/>
        <v>6028.4901599440354</v>
      </c>
      <c r="D32" s="19">
        <f t="shared" si="26"/>
        <v>2678.5687924227232</v>
      </c>
      <c r="E32" s="19">
        <f t="shared" si="27"/>
        <v>16.05789376094981</v>
      </c>
      <c r="F32" s="45"/>
      <c r="G32" s="45"/>
      <c r="H32" s="15"/>
      <c r="I32" s="14">
        <v>6894.1141399999997</v>
      </c>
      <c r="J32" s="14">
        <f t="shared" si="3"/>
        <v>2101.2234501676317</v>
      </c>
      <c r="K32" s="14">
        <v>7334</v>
      </c>
      <c r="L32" s="14">
        <v>136.6429</v>
      </c>
      <c r="M32" s="14">
        <f t="shared" si="4"/>
        <v>0.27741881095477039</v>
      </c>
      <c r="N32" s="14">
        <f t="shared" si="5"/>
        <v>0.38392752975113154</v>
      </c>
      <c r="O32" s="14">
        <f t="shared" si="6"/>
        <v>3198.8689609600001</v>
      </c>
      <c r="P32" s="14">
        <v>6337.3010000000004</v>
      </c>
      <c r="Q32" s="14">
        <f t="shared" si="7"/>
        <v>3138.4320390400003</v>
      </c>
      <c r="R32" s="14">
        <f t="shared" si="0"/>
        <v>17.677568227340533</v>
      </c>
      <c r="S32">
        <f t="shared" si="1"/>
        <v>7318.3458489244595</v>
      </c>
      <c r="T32">
        <f t="shared" si="8"/>
        <v>2318.3458489244595</v>
      </c>
      <c r="U32" s="14">
        <f t="shared" si="2"/>
        <v>3138.4320390400003</v>
      </c>
      <c r="X32" s="15">
        <f t="shared" si="9"/>
        <v>4594.9082896198688</v>
      </c>
      <c r="Y32" s="21">
        <f t="shared" si="10"/>
        <v>1685.9027103801318</v>
      </c>
      <c r="Z32" s="15">
        <f t="shared" si="11"/>
        <v>1422.3651620998689</v>
      </c>
      <c r="AA32" s="15">
        <f t="shared" si="12"/>
        <v>12.923613162924115</v>
      </c>
      <c r="AB32" s="14">
        <f t="shared" si="13"/>
        <v>5007.9290705391295</v>
      </c>
      <c r="AC32" s="15">
        <f t="shared" si="14"/>
        <v>1835.3859430191296</v>
      </c>
      <c r="AD32" s="15">
        <f t="shared" si="15"/>
        <v>14.085273083951817</v>
      </c>
      <c r="AE32" s="3">
        <f t="shared" si="16"/>
        <v>4858.7571312189839</v>
      </c>
      <c r="AF32" s="15">
        <f t="shared" si="24"/>
        <v>1686.214003698984</v>
      </c>
      <c r="AG32" s="15">
        <f t="shared" si="17"/>
        <v>13.665712928008805</v>
      </c>
      <c r="AH32" s="3">
        <f t="shared" si="18"/>
        <v>4544.4247685956443</v>
      </c>
      <c r="AI32" s="15">
        <f t="shared" si="19"/>
        <v>1371.8816410756444</v>
      </c>
      <c r="AJ32" s="15">
        <f t="shared" si="20"/>
        <v>12.781623496167697</v>
      </c>
      <c r="AK32">
        <f t="shared" si="21"/>
        <v>4559.0554781594419</v>
      </c>
      <c r="AL32" s="15">
        <f t="shared" si="22"/>
        <v>1386.512350639442</v>
      </c>
      <c r="AM32" s="15">
        <f t="shared" si="23"/>
        <v>12.8227737474423</v>
      </c>
      <c r="AP32" s="3"/>
      <c r="AQ32" s="3"/>
    </row>
    <row r="33" spans="1:43">
      <c r="A33" s="19">
        <v>7223.0769230770002</v>
      </c>
      <c r="B33" s="19">
        <v>42.799584873020002</v>
      </c>
      <c r="C33" s="19">
        <f t="shared" si="25"/>
        <v>6207.5233912282019</v>
      </c>
      <c r="D33" s="19">
        <f t="shared" si="26"/>
        <v>2856.0156989204738</v>
      </c>
      <c r="E33" s="19">
        <f t="shared" si="27"/>
        <v>16.526952585804409</v>
      </c>
      <c r="F33" s="45"/>
      <c r="G33" s="45"/>
      <c r="I33" s="14">
        <v>7008.7802099999999</v>
      </c>
      <c r="J33" s="14">
        <f t="shared" si="3"/>
        <v>2136.1719628162145</v>
      </c>
      <c r="K33" s="14">
        <v>7456</v>
      </c>
      <c r="L33" s="14">
        <v>137.86269999999999</v>
      </c>
      <c r="M33" s="14">
        <f t="shared" si="4"/>
        <v>0.28034519888562581</v>
      </c>
      <c r="N33" s="14">
        <f t="shared" si="5"/>
        <v>0.38955510121174158</v>
      </c>
      <c r="O33" s="14">
        <f t="shared" si="6"/>
        <v>3252.0740174400003</v>
      </c>
      <c r="P33" s="14">
        <v>6446.2470000000003</v>
      </c>
      <c r="Q33" s="14">
        <f t="shared" si="7"/>
        <v>3194.17298256</v>
      </c>
      <c r="R33" s="14">
        <f t="shared" si="0"/>
        <v>17.687284341527164</v>
      </c>
      <c r="S33">
        <f t="shared" si="1"/>
        <v>7253.5936116150351</v>
      </c>
      <c r="T33">
        <f t="shared" si="8"/>
        <v>2253.5936116150351</v>
      </c>
      <c r="U33" s="14">
        <f t="shared" si="2"/>
        <v>3194.17298256</v>
      </c>
      <c r="X33" s="15">
        <f t="shared" si="9"/>
        <v>4674.7402125535837</v>
      </c>
      <c r="Y33" s="21">
        <f t="shared" si="10"/>
        <v>1627.557787446417</v>
      </c>
      <c r="Z33" s="15">
        <f t="shared" si="11"/>
        <v>1492.1796823135833</v>
      </c>
      <c r="AA33" s="15">
        <f t="shared" si="12"/>
        <v>13.106762971408738</v>
      </c>
      <c r="AB33" s="14">
        <f t="shared" si="13"/>
        <v>5060.4343712662703</v>
      </c>
      <c r="AC33" s="15">
        <f t="shared" si="14"/>
        <v>1877.8738410262699</v>
      </c>
      <c r="AD33" s="15">
        <f t="shared" si="15"/>
        <v>14.188149676947758</v>
      </c>
      <c r="AE33" s="3">
        <f t="shared" si="16"/>
        <v>4927.6747654607989</v>
      </c>
      <c r="AF33" s="15">
        <f t="shared" si="24"/>
        <v>1745.1142352207985</v>
      </c>
      <c r="AG33" s="15">
        <f t="shared" si="17"/>
        <v>13.815926065291812</v>
      </c>
      <c r="AH33" s="3">
        <f t="shared" si="18"/>
        <v>4652.1389075847419</v>
      </c>
      <c r="AI33" s="15">
        <f t="shared" si="19"/>
        <v>1469.5783773447415</v>
      </c>
      <c r="AJ33" s="15">
        <f t="shared" si="20"/>
        <v>13.043394755507537</v>
      </c>
      <c r="AK33">
        <f t="shared" si="21"/>
        <v>4670.1737676335688</v>
      </c>
      <c r="AL33" s="15">
        <f t="shared" si="22"/>
        <v>1487.6132373935684</v>
      </c>
      <c r="AM33" s="15">
        <f t="shared" si="23"/>
        <v>13.093959840439471</v>
      </c>
      <c r="AP33" s="3"/>
      <c r="AQ33" s="3"/>
    </row>
    <row r="34" spans="1:43">
      <c r="I34" s="14">
        <v>7024.4847200000004</v>
      </c>
      <c r="J34" s="14">
        <f t="shared" si="3"/>
        <v>2140.9584638829624</v>
      </c>
      <c r="K34" s="14">
        <v>7472.5</v>
      </c>
      <c r="L34" s="14">
        <v>141.3468</v>
      </c>
      <c r="M34" s="14">
        <f t="shared" si="4"/>
        <v>0.2885001379162645</v>
      </c>
      <c r="N34" s="14">
        <f t="shared" si="5"/>
        <v>0.40548164980854384</v>
      </c>
      <c r="O34" s="14">
        <f t="shared" si="6"/>
        <v>3259.3609100800004</v>
      </c>
      <c r="P34" s="14">
        <v>6461.6470000000008</v>
      </c>
      <c r="Q34" s="14">
        <f t="shared" si="7"/>
        <v>3202.2860899200004</v>
      </c>
      <c r="R34" s="14">
        <f t="shared" ref="R34:R55" si="28">P34/(0.052*I34)</f>
        <v>17.689901432043019</v>
      </c>
      <c r="S34">
        <f t="shared" ref="S34:S55" si="29">1000000/L34</f>
        <v>7074.7975900409492</v>
      </c>
      <c r="T34">
        <f t="shared" si="8"/>
        <v>2074.7975900409492</v>
      </c>
      <c r="U34" s="14">
        <f t="shared" ref="U34:U55" si="30">P34-O34</f>
        <v>3202.2860899200004</v>
      </c>
      <c r="X34" s="15">
        <f t="shared" si="9"/>
        <v>4749.4128978891986</v>
      </c>
      <c r="Y34" s="21">
        <f t="shared" si="10"/>
        <v>1575.4991021108017</v>
      </c>
      <c r="Z34" s="15">
        <f t="shared" si="11"/>
        <v>1556.3529710091984</v>
      </c>
      <c r="AA34" s="15">
        <f t="shared" si="12"/>
        <v>13.27233988643887</v>
      </c>
      <c r="AB34" s="14">
        <f t="shared" si="13"/>
        <v>5111.1024449132237</v>
      </c>
      <c r="AC34" s="15">
        <f t="shared" si="14"/>
        <v>1918.0425180332236</v>
      </c>
      <c r="AD34" s="15">
        <f t="shared" si="15"/>
        <v>14.283089363202295</v>
      </c>
      <c r="AE34" s="3">
        <f t="shared" si="16"/>
        <v>4992.3746113982688</v>
      </c>
      <c r="AF34" s="15">
        <f t="shared" si="24"/>
        <v>1799.3146845182687</v>
      </c>
      <c r="AG34" s="15">
        <f t="shared" si="17"/>
        <v>13.951301794028987</v>
      </c>
      <c r="AH34" s="3">
        <f t="shared" si="18"/>
        <v>4749.6281015415616</v>
      </c>
      <c r="AI34" s="15">
        <f t="shared" si="19"/>
        <v>1556.5681746615614</v>
      </c>
      <c r="AJ34" s="15">
        <f t="shared" si="20"/>
        <v>13.272941277827737</v>
      </c>
      <c r="AK34">
        <f t="shared" si="21"/>
        <v>4770.0840607893761</v>
      </c>
      <c r="AL34" s="15">
        <f t="shared" si="22"/>
        <v>1577.0241339093759</v>
      </c>
      <c r="AM34" s="15">
        <f t="shared" si="23"/>
        <v>13.330105910525978</v>
      </c>
      <c r="AP34" s="3"/>
      <c r="AQ34" s="3"/>
    </row>
    <row r="35" spans="1:43">
      <c r="A35" t="s">
        <v>54</v>
      </c>
      <c r="I35" s="14">
        <v>7047.4041999999999</v>
      </c>
      <c r="J35" s="14">
        <f t="shared" si="3"/>
        <v>2147.943980493752</v>
      </c>
      <c r="K35" s="14">
        <v>7496.5</v>
      </c>
      <c r="L35" s="14">
        <v>144.7388</v>
      </c>
      <c r="M35" s="14">
        <f t="shared" si="4"/>
        <v>0.29616301136596557</v>
      </c>
      <c r="N35" s="14">
        <f t="shared" si="5"/>
        <v>0.42078352821544857</v>
      </c>
      <c r="O35" s="14">
        <f t="shared" si="6"/>
        <v>3269.9955488000001</v>
      </c>
      <c r="P35" s="14">
        <v>6483.3990000000003</v>
      </c>
      <c r="Q35" s="14">
        <f t="shared" si="7"/>
        <v>3213.4034512000003</v>
      </c>
      <c r="R35" s="14">
        <f t="shared" si="28"/>
        <v>17.691726834683333</v>
      </c>
      <c r="S35">
        <f t="shared" si="29"/>
        <v>6908.997449198142</v>
      </c>
      <c r="T35">
        <f t="shared" si="8"/>
        <v>1908.997449198142</v>
      </c>
      <c r="U35" s="14">
        <f t="shared" si="30"/>
        <v>3213.4034512000003</v>
      </c>
      <c r="X35" s="15">
        <f t="shared" si="9"/>
        <v>4816.6830451739497</v>
      </c>
      <c r="Y35" s="21">
        <f t="shared" si="10"/>
        <v>1520.6179548260507</v>
      </c>
      <c r="Z35" s="15">
        <f t="shared" si="11"/>
        <v>1617.8140842139496</v>
      </c>
      <c r="AA35" s="15">
        <f t="shared" si="12"/>
        <v>13.435884323710813</v>
      </c>
      <c r="AB35" s="14">
        <f t="shared" si="13"/>
        <v>5153.462262378458</v>
      </c>
      <c r="AC35" s="15">
        <f t="shared" si="14"/>
        <v>1954.5933014184579</v>
      </c>
      <c r="AD35" s="15">
        <f t="shared" si="15"/>
        <v>14.37531225836044</v>
      </c>
      <c r="AE35" s="3">
        <f t="shared" si="16"/>
        <v>5046.8896474949324</v>
      </c>
      <c r="AF35" s="15">
        <f t="shared" si="24"/>
        <v>1848.0206865349323</v>
      </c>
      <c r="AG35" s="15">
        <f t="shared" si="17"/>
        <v>14.078033547633334</v>
      </c>
      <c r="AH35" s="3">
        <f t="shared" si="18"/>
        <v>4838.83552403874</v>
      </c>
      <c r="AI35" s="15">
        <f t="shared" si="19"/>
        <v>1639.9665630787399</v>
      </c>
      <c r="AJ35" s="15">
        <f t="shared" si="20"/>
        <v>13.497677499786407</v>
      </c>
      <c r="AK35">
        <f t="shared" si="21"/>
        <v>4861.25640589058</v>
      </c>
      <c r="AL35" s="15">
        <f t="shared" si="22"/>
        <v>1662.3874449305799</v>
      </c>
      <c r="AM35" s="15">
        <f t="shared" si="23"/>
        <v>13.560219371894586</v>
      </c>
      <c r="AP35" s="3"/>
      <c r="AQ35" s="3"/>
    </row>
    <row r="36" spans="1:43">
      <c r="I36" s="14">
        <v>7076.1761999999999</v>
      </c>
      <c r="J36" s="14">
        <f t="shared" si="3"/>
        <v>2156.7132581530018</v>
      </c>
      <c r="K36" s="14">
        <v>7526.5</v>
      </c>
      <c r="L36" s="14">
        <v>147.23150000000001</v>
      </c>
      <c r="M36" s="14">
        <f t="shared" si="4"/>
        <v>0.30162949257003679</v>
      </c>
      <c r="N36" s="14">
        <f t="shared" si="5"/>
        <v>0.43190468291687706</v>
      </c>
      <c r="O36" s="14">
        <f t="shared" si="6"/>
        <v>3283.3457567999999</v>
      </c>
      <c r="P36" s="14">
        <v>6508.8730000000005</v>
      </c>
      <c r="Q36" s="14">
        <f t="shared" si="7"/>
        <v>3225.5272432000006</v>
      </c>
      <c r="R36" s="14">
        <f t="shared" si="28"/>
        <v>17.689021736822301</v>
      </c>
      <c r="S36">
        <f t="shared" si="29"/>
        <v>6792.0248044745858</v>
      </c>
      <c r="T36">
        <f t="shared" si="8"/>
        <v>1792.0248044745858</v>
      </c>
      <c r="U36" s="14">
        <f t="shared" si="30"/>
        <v>3225.5272432000006</v>
      </c>
      <c r="X36" s="15">
        <f t="shared" si="9"/>
        <v>4972.4744904869849</v>
      </c>
      <c r="Y36" s="21">
        <f t="shared" si="10"/>
        <v>1473.7725095130154</v>
      </c>
      <c r="Z36" s="15">
        <f t="shared" si="11"/>
        <v>1720.4004730469846</v>
      </c>
      <c r="AA36" s="15">
        <f t="shared" si="12"/>
        <v>13.643530909416551</v>
      </c>
      <c r="AB36" s="14">
        <f t="shared" si="13"/>
        <v>5288.320151276921</v>
      </c>
      <c r="AC36" s="15">
        <f t="shared" si="14"/>
        <v>2036.2461338369208</v>
      </c>
      <c r="AD36" s="15">
        <f t="shared" si="15"/>
        <v>14.510151752587644</v>
      </c>
      <c r="AE36" s="3">
        <f t="shared" si="16"/>
        <v>5207.5375160100211</v>
      </c>
      <c r="AF36" s="15">
        <f t="shared" si="24"/>
        <v>1955.4634985700209</v>
      </c>
      <c r="AG36" s="15">
        <f t="shared" si="17"/>
        <v>14.288499457876702</v>
      </c>
      <c r="AH36" s="3">
        <f t="shared" si="18"/>
        <v>5011.6269667687429</v>
      </c>
      <c r="AI36" s="15">
        <f t="shared" si="19"/>
        <v>1759.5529493287427</v>
      </c>
      <c r="AJ36" s="15">
        <f t="shared" si="20"/>
        <v>13.750957910068303</v>
      </c>
      <c r="AK36">
        <f t="shared" si="21"/>
        <v>5035.2795780570841</v>
      </c>
      <c r="AL36" s="15">
        <f t="shared" si="22"/>
        <v>1783.2055606170838</v>
      </c>
      <c r="AM36" s="15">
        <f t="shared" si="23"/>
        <v>13.815856208454404</v>
      </c>
      <c r="AP36" s="3"/>
      <c r="AQ36" s="3"/>
    </row>
    <row r="37" spans="1:43">
      <c r="C37" s="3"/>
      <c r="E37" s="3"/>
      <c r="F37" s="3"/>
      <c r="G37" s="3"/>
      <c r="I37" s="14">
        <v>7100.7346200000002</v>
      </c>
      <c r="J37" s="14">
        <f t="shared" si="3"/>
        <v>2164.1982992989942</v>
      </c>
      <c r="K37" s="14">
        <v>7552</v>
      </c>
      <c r="L37" s="14">
        <v>148.70339999999999</v>
      </c>
      <c r="M37" s="14">
        <f t="shared" si="4"/>
        <v>0.30479447648997748</v>
      </c>
      <c r="N37" s="14">
        <f t="shared" si="5"/>
        <v>0.4384235541615103</v>
      </c>
      <c r="O37" s="14">
        <f t="shared" si="6"/>
        <v>3294.7408636800001</v>
      </c>
      <c r="P37" s="14">
        <v>6532.9180000000006</v>
      </c>
      <c r="Q37" s="14">
        <f t="shared" si="7"/>
        <v>3238.1771363200005</v>
      </c>
      <c r="R37" s="14">
        <f t="shared" si="28"/>
        <v>17.692963500942454</v>
      </c>
      <c r="S37">
        <f t="shared" si="29"/>
        <v>6724.7958015754857</v>
      </c>
      <c r="T37">
        <f t="shared" si="8"/>
        <v>1724.7958015754857</v>
      </c>
      <c r="U37" s="14">
        <f t="shared" si="30"/>
        <v>3238.1771363200005</v>
      </c>
      <c r="X37" s="15">
        <f t="shared" ref="X37:X68" si="31">P34-(1/$C$2)*(LN($E$2/M34))</f>
        <v>5115.8828253139527</v>
      </c>
      <c r="Y37" s="21">
        <f t="shared" ref="Y37:Y68" si="32">P34-X37</f>
        <v>1345.7641746860481</v>
      </c>
      <c r="Z37" s="15">
        <f t="shared" ref="Z37:Z68" si="33">X37-$O34</f>
        <v>1856.5219152339523</v>
      </c>
      <c r="AA37" s="15">
        <f t="shared" ref="AA37:AA68" si="34">X37/0.052/$I34</f>
        <v>14.005633999765939</v>
      </c>
      <c r="AB37" s="14">
        <f t="shared" ref="AB37:AB58" si="35">P34-(T34/$C$4)^(1/$E$4)</f>
        <v>5376.1356915796086</v>
      </c>
      <c r="AC37" s="15">
        <f t="shared" ref="AC37:AC68" si="36">AB37-$O34</f>
        <v>2116.7747814996083</v>
      </c>
      <c r="AD37" s="15">
        <f t="shared" ref="AD37:AD68" si="37">AB37/0.052/$I34</f>
        <v>14.718122247985956</v>
      </c>
      <c r="AE37" s="3">
        <f t="shared" ref="AE37:AE68" si="38">P34-U34*(S34/(10^($C$3*I34+$E$3)))^G$3</f>
        <v>5314.3917234670225</v>
      </c>
      <c r="AF37" s="15">
        <f t="shared" si="24"/>
        <v>2055.0308133870221</v>
      </c>
      <c r="AG37" s="15">
        <f t="shared" ref="AG37:AG68" si="39">AE37/0.052/$I34</f>
        <v>14.549087215596403</v>
      </c>
      <c r="AH37" s="3">
        <f t="shared" ref="AH37:AH58" si="40">P34-(10^((N34-$E$6)/$C$6))</f>
        <v>5193.3520513890617</v>
      </c>
      <c r="AI37" s="15">
        <f t="shared" ref="AI37:AI68" si="41">AH37-$O34</f>
        <v>1933.9911413090613</v>
      </c>
      <c r="AJ37" s="15">
        <f t="shared" ref="AJ37:AJ68" si="42">AH37/0.052/$I34</f>
        <v>14.217719706906136</v>
      </c>
      <c r="AK37">
        <f t="shared" ref="AK37:AK58" si="43">P34-((1+(N34))/($C$5))^(1/$E$5)</f>
        <v>5218.4968782817377</v>
      </c>
      <c r="AL37" s="15">
        <f t="shared" ref="AL37:AL68" si="44">AK37-$O34</f>
        <v>1959.1359682017373</v>
      </c>
      <c r="AM37" s="15">
        <f t="shared" ref="AM37:AM68" si="45">AK37/0.052/$I34</f>
        <v>14.286558117493596</v>
      </c>
      <c r="AP37" s="3"/>
      <c r="AQ37" s="3"/>
    </row>
    <row r="38" spans="1:43">
      <c r="H38">
        <f>D37</f>
        <v>0</v>
      </c>
      <c r="I38" s="14">
        <v>7210.0886099999998</v>
      </c>
      <c r="J38" s="14">
        <f t="shared" si="3"/>
        <v>2197.5277689728741</v>
      </c>
      <c r="K38" s="14">
        <v>7664.5</v>
      </c>
      <c r="L38" s="14">
        <v>149.96010000000001</v>
      </c>
      <c r="M38" s="14">
        <f t="shared" si="4"/>
        <v>0.30746082525457608</v>
      </c>
      <c r="N38" s="14">
        <f t="shared" si="5"/>
        <v>0.44396163634728403</v>
      </c>
      <c r="O38" s="14">
        <f t="shared" si="6"/>
        <v>3345.4811150400001</v>
      </c>
      <c r="P38" s="14">
        <v>6638.3470000000007</v>
      </c>
      <c r="Q38" s="14">
        <f t="shared" si="7"/>
        <v>3292.8658849600006</v>
      </c>
      <c r="R38" s="14">
        <f t="shared" si="28"/>
        <v>17.70581835203954</v>
      </c>
      <c r="S38">
        <f t="shared" si="29"/>
        <v>6668.4404718321739</v>
      </c>
      <c r="T38">
        <f t="shared" si="8"/>
        <v>1668.4404718321739</v>
      </c>
      <c r="U38" s="14">
        <f t="shared" si="30"/>
        <v>3292.8658849600006</v>
      </c>
      <c r="X38" s="15">
        <f t="shared" si="31"/>
        <v>5254.663632532287</v>
      </c>
      <c r="Y38" s="21">
        <f t="shared" si="32"/>
        <v>1228.7353674677133</v>
      </c>
      <c r="Z38" s="15">
        <f t="shared" si="33"/>
        <v>1984.668083732287</v>
      </c>
      <c r="AA38" s="15">
        <f t="shared" si="34"/>
        <v>14.338786428986715</v>
      </c>
      <c r="AB38" s="14">
        <f t="shared" si="35"/>
        <v>5466.269530386021</v>
      </c>
      <c r="AC38" s="15">
        <f t="shared" si="36"/>
        <v>2196.2739815860209</v>
      </c>
      <c r="AD38" s="15">
        <f t="shared" si="37"/>
        <v>14.916210977658821</v>
      </c>
      <c r="AE38" s="3">
        <f t="shared" si="38"/>
        <v>5418.0182916698104</v>
      </c>
      <c r="AF38" s="15">
        <f t="shared" ref="AF38:AF69" si="46">AE38-$O35</f>
        <v>2148.0227428698104</v>
      </c>
      <c r="AG38" s="15">
        <f t="shared" si="39"/>
        <v>14.784544280174631</v>
      </c>
      <c r="AH38" s="3">
        <f t="shared" si="40"/>
        <v>5356.713615672159</v>
      </c>
      <c r="AI38" s="15">
        <f t="shared" si="41"/>
        <v>2086.7180668721589</v>
      </c>
      <c r="AJ38" s="15">
        <f t="shared" si="42"/>
        <v>14.617257710053122</v>
      </c>
      <c r="AK38">
        <f t="shared" si="43"/>
        <v>5381.1721659759451</v>
      </c>
      <c r="AL38" s="15">
        <f t="shared" si="44"/>
        <v>2111.176617175945</v>
      </c>
      <c r="AM38" s="15">
        <f t="shared" si="45"/>
        <v>14.683999551909059</v>
      </c>
      <c r="AP38" s="3"/>
      <c r="AQ38" s="3"/>
    </row>
    <row r="39" spans="1:43">
      <c r="B39" s="3"/>
      <c r="C39" s="3"/>
      <c r="E39" s="3"/>
      <c r="F39" s="3"/>
      <c r="G39" s="3"/>
      <c r="H39">
        <f>D37</f>
        <v>0</v>
      </c>
      <c r="I39" s="14">
        <v>7231.6444700000002</v>
      </c>
      <c r="J39" s="14">
        <f t="shared" si="3"/>
        <v>2204.0976744894847</v>
      </c>
      <c r="K39" s="14">
        <v>7686.5</v>
      </c>
      <c r="L39" s="14">
        <v>151.15119999999999</v>
      </c>
      <c r="M39" s="14">
        <f t="shared" si="4"/>
        <v>0.30995811797383466</v>
      </c>
      <c r="N39" s="14">
        <f t="shared" si="5"/>
        <v>0.44918739868905744</v>
      </c>
      <c r="O39" s="14">
        <f t="shared" si="6"/>
        <v>3355.4830340800004</v>
      </c>
      <c r="P39" s="14">
        <v>6659.2290000000003</v>
      </c>
      <c r="Q39" s="14">
        <f t="shared" si="7"/>
        <v>3303.7459659199999</v>
      </c>
      <c r="R39" s="14">
        <f t="shared" si="28"/>
        <v>17.708571914051269</v>
      </c>
      <c r="S39">
        <f t="shared" si="29"/>
        <v>6615.8919016190412</v>
      </c>
      <c r="T39">
        <f t="shared" si="8"/>
        <v>1615.8919016190412</v>
      </c>
      <c r="U39" s="14">
        <f t="shared" si="30"/>
        <v>3303.7459659199999</v>
      </c>
      <c r="X39" s="15">
        <f t="shared" si="31"/>
        <v>5361.7867467196402</v>
      </c>
      <c r="Y39" s="21">
        <f t="shared" si="32"/>
        <v>1147.0862532803603</v>
      </c>
      <c r="Z39" s="15">
        <f t="shared" si="33"/>
        <v>2078.4409899196403</v>
      </c>
      <c r="AA39" s="15">
        <f t="shared" si="34"/>
        <v>14.571610524729772</v>
      </c>
      <c r="AB39" s="14">
        <f t="shared" si="35"/>
        <v>5540.7688712593263</v>
      </c>
      <c r="AC39" s="15">
        <f t="shared" si="36"/>
        <v>2257.4231144593264</v>
      </c>
      <c r="AD39" s="15">
        <f t="shared" si="37"/>
        <v>15.05802632843114</v>
      </c>
      <c r="AE39" s="3">
        <f t="shared" si="38"/>
        <v>5500.9579274698008</v>
      </c>
      <c r="AF39" s="15">
        <f t="shared" si="46"/>
        <v>2217.6121706698009</v>
      </c>
      <c r="AG39" s="15">
        <f t="shared" si="39"/>
        <v>14.949832997564748</v>
      </c>
      <c r="AH39" s="3">
        <f t="shared" si="40"/>
        <v>5475.080947472261</v>
      </c>
      <c r="AI39" s="15">
        <f t="shared" si="41"/>
        <v>2191.7351906722611</v>
      </c>
      <c r="AJ39" s="15">
        <f t="shared" si="42"/>
        <v>14.879507695218274</v>
      </c>
      <c r="AK39">
        <f t="shared" si="43"/>
        <v>5498.116411874078</v>
      </c>
      <c r="AL39" s="15">
        <f t="shared" si="44"/>
        <v>2214.7706550740781</v>
      </c>
      <c r="AM39" s="15">
        <f t="shared" si="45"/>
        <v>14.942110672803109</v>
      </c>
      <c r="AP39" s="3"/>
      <c r="AQ39" s="3"/>
    </row>
    <row r="40" spans="1:43">
      <c r="C40" s="3"/>
      <c r="I40" s="14">
        <v>7252.7579299999998</v>
      </c>
      <c r="J40" s="14">
        <f t="shared" si="3"/>
        <v>2210.5327430661382</v>
      </c>
      <c r="K40" s="14">
        <v>7708</v>
      </c>
      <c r="L40" s="14">
        <v>151.53479999999999</v>
      </c>
      <c r="M40" s="14">
        <f t="shared" si="4"/>
        <v>0.31075629005559358</v>
      </c>
      <c r="N40" s="14">
        <f t="shared" si="5"/>
        <v>0.45086561628637684</v>
      </c>
      <c r="O40" s="14">
        <f t="shared" si="6"/>
        <v>3365.2796795200002</v>
      </c>
      <c r="P40" s="14">
        <v>6679.3280000000004</v>
      </c>
      <c r="Q40" s="14">
        <f t="shared" si="7"/>
        <v>3314.0483204800003</v>
      </c>
      <c r="R40" s="14">
        <f t="shared" si="28"/>
        <v>17.710313321406471</v>
      </c>
      <c r="S40">
        <f t="shared" si="29"/>
        <v>6599.1442229771646</v>
      </c>
      <c r="T40">
        <f t="shared" si="8"/>
        <v>1599.1442229771646</v>
      </c>
      <c r="U40" s="14">
        <f t="shared" si="30"/>
        <v>3314.0483204800003</v>
      </c>
      <c r="X40" s="15">
        <f t="shared" si="31"/>
        <v>5432.431226663195</v>
      </c>
      <c r="Y40" s="21">
        <f t="shared" si="32"/>
        <v>1100.4867733368055</v>
      </c>
      <c r="Z40" s="15">
        <f t="shared" si="33"/>
        <v>2137.690362983195</v>
      </c>
      <c r="AA40" s="15">
        <f t="shared" si="34"/>
        <v>14.712538472812906</v>
      </c>
      <c r="AB40" s="14">
        <f t="shared" si="35"/>
        <v>5593.3063848723323</v>
      </c>
      <c r="AC40" s="15">
        <f t="shared" si="36"/>
        <v>2298.5655211923322</v>
      </c>
      <c r="AD40" s="15">
        <f t="shared" si="37"/>
        <v>15.148233257655237</v>
      </c>
      <c r="AE40" s="3">
        <f t="shared" si="38"/>
        <v>5557.4740184619268</v>
      </c>
      <c r="AF40" s="15">
        <f t="shared" si="46"/>
        <v>2262.7331547819267</v>
      </c>
      <c r="AG40" s="15">
        <f t="shared" si="39"/>
        <v>15.051189218368092</v>
      </c>
      <c r="AH40" s="3">
        <f t="shared" si="40"/>
        <v>5549.9748967334699</v>
      </c>
      <c r="AI40" s="15">
        <f t="shared" si="41"/>
        <v>2255.2340330534698</v>
      </c>
      <c r="AJ40" s="15">
        <f t="shared" si="42"/>
        <v>15.030879505766357</v>
      </c>
      <c r="AK40">
        <f t="shared" si="43"/>
        <v>5571.9079004296818</v>
      </c>
      <c r="AL40" s="15">
        <f t="shared" si="44"/>
        <v>2277.1670367496818</v>
      </c>
      <c r="AM40" s="15">
        <f t="shared" si="45"/>
        <v>15.090280195299442</v>
      </c>
      <c r="AP40" s="3"/>
      <c r="AQ40" s="3"/>
    </row>
    <row r="41" spans="1:43">
      <c r="I41" s="14">
        <v>7271.9457400000001</v>
      </c>
      <c r="J41" s="14">
        <f t="shared" si="3"/>
        <v>2216.3809021639745</v>
      </c>
      <c r="K41" s="14">
        <v>7727.5</v>
      </c>
      <c r="L41" s="14">
        <v>151.4134</v>
      </c>
      <c r="M41" s="14">
        <f t="shared" si="4"/>
        <v>0.31050400675981527</v>
      </c>
      <c r="N41" s="14">
        <f t="shared" si="5"/>
        <v>0.45033475147643348</v>
      </c>
      <c r="O41" s="14">
        <f t="shared" si="6"/>
        <v>3374.1828233600004</v>
      </c>
      <c r="P41" s="14">
        <v>6697.0480000000007</v>
      </c>
      <c r="Q41" s="14">
        <f t="shared" si="7"/>
        <v>3322.8651766400003</v>
      </c>
      <c r="R41" s="14">
        <f t="shared" si="28"/>
        <v>17.710443562163409</v>
      </c>
      <c r="S41">
        <f t="shared" si="29"/>
        <v>6604.4352745529786</v>
      </c>
      <c r="T41">
        <f t="shared" si="8"/>
        <v>1604.4352745529786</v>
      </c>
      <c r="U41" s="14">
        <f t="shared" si="30"/>
        <v>3322.8651766400003</v>
      </c>
      <c r="X41" s="15">
        <f t="shared" si="31"/>
        <v>5576.7440645581682</v>
      </c>
      <c r="Y41" s="21">
        <f t="shared" si="32"/>
        <v>1061.6029354418324</v>
      </c>
      <c r="Z41" s="15">
        <f t="shared" si="33"/>
        <v>2231.2629495181682</v>
      </c>
      <c r="AA41" s="15">
        <f t="shared" si="34"/>
        <v>14.874307926789843</v>
      </c>
      <c r="AB41" s="14">
        <f t="shared" si="35"/>
        <v>5722.8070362533254</v>
      </c>
      <c r="AC41" s="15">
        <f t="shared" si="36"/>
        <v>2377.3259212133253</v>
      </c>
      <c r="AD41" s="15">
        <f t="shared" si="37"/>
        <v>15.263887508091265</v>
      </c>
      <c r="AE41" s="3">
        <f t="shared" si="38"/>
        <v>5700.0798854907971</v>
      </c>
      <c r="AF41" s="15">
        <f t="shared" si="46"/>
        <v>2354.598770450797</v>
      </c>
      <c r="AG41" s="15">
        <f t="shared" si="39"/>
        <v>15.203269585728854</v>
      </c>
      <c r="AH41" s="3">
        <f t="shared" si="40"/>
        <v>5696.6325537624307</v>
      </c>
      <c r="AI41" s="15">
        <f t="shared" si="41"/>
        <v>2351.1514387224306</v>
      </c>
      <c r="AJ41" s="15">
        <f t="shared" si="42"/>
        <v>15.194074852554815</v>
      </c>
      <c r="AK41">
        <f t="shared" si="43"/>
        <v>5717.5053293128403</v>
      </c>
      <c r="AL41" s="15">
        <f t="shared" si="44"/>
        <v>2372.0242142728403</v>
      </c>
      <c r="AM41" s="15">
        <f t="shared" si="45"/>
        <v>15.249746779978683</v>
      </c>
      <c r="AP41" s="3"/>
      <c r="AQ41" s="3"/>
    </row>
    <row r="42" spans="1:43">
      <c r="I42" s="14">
        <v>7336.6377700000003</v>
      </c>
      <c r="J42" s="14">
        <f t="shared" si="3"/>
        <v>2236.0980707101494</v>
      </c>
      <c r="K42" s="14">
        <v>7793</v>
      </c>
      <c r="L42" s="14">
        <v>151.49539999999999</v>
      </c>
      <c r="M42" s="14">
        <f t="shared" si="4"/>
        <v>0.31067444455896021</v>
      </c>
      <c r="N42" s="14">
        <f t="shared" si="5"/>
        <v>0.45069335106862024</v>
      </c>
      <c r="O42" s="14">
        <f t="shared" si="6"/>
        <v>3404.1999252800001</v>
      </c>
      <c r="P42" s="14">
        <v>6760.6760000000004</v>
      </c>
      <c r="Q42" s="14">
        <f t="shared" si="7"/>
        <v>3356.4760747200003</v>
      </c>
      <c r="R42" s="14">
        <f t="shared" si="28"/>
        <v>17.721060256188714</v>
      </c>
      <c r="S42">
        <f t="shared" si="29"/>
        <v>6600.860488173239</v>
      </c>
      <c r="T42">
        <f t="shared" si="8"/>
        <v>1600.860488173239</v>
      </c>
      <c r="U42" s="14">
        <f t="shared" si="30"/>
        <v>3356.4760747200003</v>
      </c>
      <c r="X42" s="15">
        <f t="shared" si="31"/>
        <v>5633.7399192768507</v>
      </c>
      <c r="Y42" s="21">
        <f t="shared" si="32"/>
        <v>1025.4890807231495</v>
      </c>
      <c r="Z42" s="15">
        <f t="shared" si="33"/>
        <v>2278.2568851968504</v>
      </c>
      <c r="AA42" s="15">
        <f t="shared" si="34"/>
        <v>14.981537428067947</v>
      </c>
      <c r="AB42" s="14">
        <f t="shared" si="35"/>
        <v>5766.2953859826885</v>
      </c>
      <c r="AC42" s="15">
        <f t="shared" si="36"/>
        <v>2410.8123519026881</v>
      </c>
      <c r="AD42" s="15">
        <f t="shared" si="37"/>
        <v>15.334035895196942</v>
      </c>
      <c r="AE42" s="3">
        <f t="shared" si="38"/>
        <v>5745.4262223577125</v>
      </c>
      <c r="AF42" s="15">
        <f t="shared" si="46"/>
        <v>2389.9431882777121</v>
      </c>
      <c r="AG42" s="15">
        <f t="shared" si="39"/>
        <v>15.278539517937807</v>
      </c>
      <c r="AH42" s="3">
        <f t="shared" si="40"/>
        <v>5754.8310954865537</v>
      </c>
      <c r="AI42" s="15">
        <f t="shared" si="41"/>
        <v>2399.3480614065534</v>
      </c>
      <c r="AJ42" s="15">
        <f t="shared" si="42"/>
        <v>15.303549451091421</v>
      </c>
      <c r="AK42">
        <f t="shared" si="43"/>
        <v>5774.6170384470224</v>
      </c>
      <c r="AL42" s="15">
        <f t="shared" si="44"/>
        <v>2419.134004367022</v>
      </c>
      <c r="AM42" s="15">
        <f t="shared" si="45"/>
        <v>15.356165271001318</v>
      </c>
      <c r="AP42" s="3"/>
      <c r="AQ42" s="3"/>
    </row>
    <row r="43" spans="1:43">
      <c r="I43" s="14">
        <v>7459.9037099999996</v>
      </c>
      <c r="J43" s="14">
        <f t="shared" si="3"/>
        <v>2273.6676958244434</v>
      </c>
      <c r="K43" s="14">
        <v>7917</v>
      </c>
      <c r="L43" s="14">
        <v>151.35939999999999</v>
      </c>
      <c r="M43" s="14">
        <f t="shared" si="4"/>
        <v>0.31039169379187814</v>
      </c>
      <c r="N43" s="14">
        <f t="shared" si="5"/>
        <v>0.45009854289400453</v>
      </c>
      <c r="O43" s="14">
        <f t="shared" si="6"/>
        <v>3461.3953214399999</v>
      </c>
      <c r="P43" s="14">
        <v>6883.5450000000001</v>
      </c>
      <c r="Q43" s="14">
        <f t="shared" si="7"/>
        <v>3422.1496785600002</v>
      </c>
      <c r="R43" s="14">
        <f t="shared" si="28"/>
        <v>17.744983116493255</v>
      </c>
      <c r="S43">
        <f t="shared" si="29"/>
        <v>6606.7915174082354</v>
      </c>
      <c r="T43">
        <f t="shared" si="8"/>
        <v>1606.7915174082354</v>
      </c>
      <c r="U43" s="14">
        <f t="shared" si="30"/>
        <v>3422.1496785600002</v>
      </c>
      <c r="X43" s="15">
        <f t="shared" si="31"/>
        <v>5665.3201097890242</v>
      </c>
      <c r="Y43" s="21">
        <f t="shared" si="32"/>
        <v>1014.0078902109763</v>
      </c>
      <c r="Z43" s="15">
        <f t="shared" si="33"/>
        <v>2300.040430269024</v>
      </c>
      <c r="AA43" s="15">
        <f t="shared" si="34"/>
        <v>15.021659994901958</v>
      </c>
      <c r="AB43" s="14">
        <f t="shared" si="35"/>
        <v>5793.6328369609082</v>
      </c>
      <c r="AC43" s="15">
        <f t="shared" si="36"/>
        <v>2428.353157440908</v>
      </c>
      <c r="AD43" s="15">
        <f t="shared" si="37"/>
        <v>15.361882634266008</v>
      </c>
      <c r="AE43" s="3">
        <f t="shared" si="38"/>
        <v>5774.9360825638087</v>
      </c>
      <c r="AF43" s="15">
        <f t="shared" si="46"/>
        <v>2409.6564030438085</v>
      </c>
      <c r="AG43" s="15">
        <f t="shared" si="39"/>
        <v>15.312307979680098</v>
      </c>
      <c r="AH43" s="3">
        <f t="shared" si="40"/>
        <v>5786.5974943463079</v>
      </c>
      <c r="AI43" s="15">
        <f t="shared" si="41"/>
        <v>2421.3178148263078</v>
      </c>
      <c r="AJ43" s="15">
        <f t="shared" si="42"/>
        <v>15.343228344189521</v>
      </c>
      <c r="AK43">
        <f t="shared" si="43"/>
        <v>5806.0190253938536</v>
      </c>
      <c r="AL43" s="15">
        <f t="shared" si="44"/>
        <v>2440.7393458738534</v>
      </c>
      <c r="AM43" s="15">
        <f t="shared" si="45"/>
        <v>15.394724752216414</v>
      </c>
      <c r="AP43" s="3"/>
      <c r="AQ43" s="3"/>
    </row>
    <row r="44" spans="1:43">
      <c r="I44" s="14">
        <v>7587.2707899999996</v>
      </c>
      <c r="J44" s="14">
        <f t="shared" si="3"/>
        <v>2312.4872874123739</v>
      </c>
      <c r="K44" s="14">
        <v>8044.5</v>
      </c>
      <c r="L44" s="14">
        <v>150.7465</v>
      </c>
      <c r="M44" s="14">
        <f t="shared" si="4"/>
        <v>0.30911283746428875</v>
      </c>
      <c r="N44" s="14">
        <f t="shared" si="5"/>
        <v>0.44741435971942961</v>
      </c>
      <c r="O44" s="14">
        <f t="shared" si="6"/>
        <v>3520.4936465599999</v>
      </c>
      <c r="P44" s="14">
        <v>7009.7690000000002</v>
      </c>
      <c r="Q44" s="14">
        <f t="shared" si="7"/>
        <v>3489.2753534400003</v>
      </c>
      <c r="R44" s="14">
        <f t="shared" si="28"/>
        <v>17.767027661339078</v>
      </c>
      <c r="S44">
        <f t="shared" si="29"/>
        <v>6633.6531859777842</v>
      </c>
      <c r="T44">
        <f t="shared" si="8"/>
        <v>1633.6531859777842</v>
      </c>
      <c r="U44" s="14">
        <f t="shared" si="30"/>
        <v>3489.2753534400003</v>
      </c>
      <c r="X44" s="15">
        <f t="shared" si="31"/>
        <v>5679.414367790132</v>
      </c>
      <c r="Y44" s="21">
        <f t="shared" si="32"/>
        <v>1017.6336322098687</v>
      </c>
      <c r="Z44" s="15">
        <f t="shared" si="33"/>
        <v>2305.2315444301316</v>
      </c>
      <c r="AA44" s="15">
        <f t="shared" si="34"/>
        <v>15.0192962073569</v>
      </c>
      <c r="AB44" s="14">
        <f t="shared" si="35"/>
        <v>5809.0642275371474</v>
      </c>
      <c r="AC44" s="15">
        <f t="shared" si="36"/>
        <v>2434.881404177147</v>
      </c>
      <c r="AD44" s="15">
        <f t="shared" si="37"/>
        <v>15.362157199825807</v>
      </c>
      <c r="AE44" s="3">
        <f t="shared" si="38"/>
        <v>5792.8963327478923</v>
      </c>
      <c r="AF44" s="15">
        <f t="shared" si="46"/>
        <v>2418.7135093878919</v>
      </c>
      <c r="AG44" s="15">
        <f t="shared" si="39"/>
        <v>15.319400960332811</v>
      </c>
      <c r="AH44" s="3">
        <f t="shared" si="40"/>
        <v>5800.643154773622</v>
      </c>
      <c r="AI44" s="15">
        <f t="shared" si="41"/>
        <v>2426.4603314136216</v>
      </c>
      <c r="AJ44" s="15">
        <f t="shared" si="42"/>
        <v>15.339887547000966</v>
      </c>
      <c r="AK44">
        <f t="shared" si="43"/>
        <v>5820.1807062136631</v>
      </c>
      <c r="AL44" s="15">
        <f t="shared" si="44"/>
        <v>2445.9978828536628</v>
      </c>
      <c r="AM44" s="15">
        <f t="shared" si="45"/>
        <v>15.391554893885999</v>
      </c>
      <c r="AP44" s="3"/>
      <c r="AQ44" s="3"/>
    </row>
    <row r="45" spans="1:43">
      <c r="I45" s="14">
        <v>7612.2706200000002</v>
      </c>
      <c r="J45" s="14">
        <f t="shared" si="3"/>
        <v>2320.1068637610483</v>
      </c>
      <c r="K45" s="14">
        <v>8069.5</v>
      </c>
      <c r="L45" s="14">
        <v>150.6044</v>
      </c>
      <c r="M45" s="14">
        <f t="shared" si="4"/>
        <v>0.30881525445219071</v>
      </c>
      <c r="N45" s="14">
        <f t="shared" si="5"/>
        <v>0.44679118924627648</v>
      </c>
      <c r="O45" s="14">
        <f t="shared" si="6"/>
        <v>3532.0935676800004</v>
      </c>
      <c r="P45" s="14">
        <v>7034.4870000000001</v>
      </c>
      <c r="Q45" s="14">
        <f t="shared" si="7"/>
        <v>3502.3934323199996</v>
      </c>
      <c r="R45" s="14">
        <f t="shared" si="28"/>
        <v>17.771122823513881</v>
      </c>
      <c r="S45">
        <f t="shared" si="29"/>
        <v>6639.9122469197446</v>
      </c>
      <c r="T45">
        <f t="shared" si="8"/>
        <v>1639.9122469197446</v>
      </c>
      <c r="U45" s="14">
        <f t="shared" si="30"/>
        <v>3502.3934323199996</v>
      </c>
      <c r="X45" s="15">
        <f t="shared" si="31"/>
        <v>5745.492172832066</v>
      </c>
      <c r="Y45" s="21">
        <f t="shared" si="32"/>
        <v>1015.1838271679344</v>
      </c>
      <c r="Z45" s="15">
        <f t="shared" si="33"/>
        <v>2341.2922475520659</v>
      </c>
      <c r="AA45" s="15">
        <f t="shared" si="34"/>
        <v>15.060063963458338</v>
      </c>
      <c r="AB45" s="14">
        <f t="shared" si="35"/>
        <v>5874.2382965318266</v>
      </c>
      <c r="AC45" s="15">
        <f t="shared" si="36"/>
        <v>2470.0383712518264</v>
      </c>
      <c r="AD45" s="15">
        <f t="shared" si="37"/>
        <v>15.39753285204791</v>
      </c>
      <c r="AE45" s="3">
        <f t="shared" si="38"/>
        <v>5865.0910196939194</v>
      </c>
      <c r="AF45" s="15">
        <f t="shared" si="46"/>
        <v>2460.8910944139193</v>
      </c>
      <c r="AG45" s="15">
        <f t="shared" si="39"/>
        <v>15.373556042032966</v>
      </c>
      <c r="AH45" s="3">
        <f t="shared" si="40"/>
        <v>5866.7548276922244</v>
      </c>
      <c r="AI45" s="15">
        <f t="shared" si="41"/>
        <v>2462.5549024122242</v>
      </c>
      <c r="AJ45" s="15">
        <f t="shared" si="42"/>
        <v>15.377917209731683</v>
      </c>
      <c r="AK45">
        <f t="shared" si="43"/>
        <v>5886.2140816237516</v>
      </c>
      <c r="AL45" s="15">
        <f t="shared" si="44"/>
        <v>2482.0141563437514</v>
      </c>
      <c r="AM45" s="15">
        <f t="shared" si="45"/>
        <v>15.428923737993216</v>
      </c>
      <c r="AP45" s="3"/>
      <c r="AQ45" s="3"/>
    </row>
    <row r="46" spans="1:43">
      <c r="I46" s="14">
        <v>7641.7706200000002</v>
      </c>
      <c r="J46" s="14">
        <f t="shared" si="3"/>
        <v>2329.0980249923805</v>
      </c>
      <c r="K46" s="14">
        <v>8099</v>
      </c>
      <c r="L46" s="14">
        <v>150.38339999999999</v>
      </c>
      <c r="M46" s="14">
        <f t="shared" si="4"/>
        <v>0.30835162704604879</v>
      </c>
      <c r="N46" s="14">
        <f t="shared" si="5"/>
        <v>0.44582137268553701</v>
      </c>
      <c r="O46" s="14">
        <f t="shared" si="6"/>
        <v>3545.7815676800001</v>
      </c>
      <c r="P46" s="14">
        <v>7063.6280000000006</v>
      </c>
      <c r="Q46" s="14">
        <f t="shared" si="7"/>
        <v>3517.8464323200005</v>
      </c>
      <c r="R46" s="14">
        <f t="shared" si="28"/>
        <v>17.775854151455807</v>
      </c>
      <c r="S46">
        <f t="shared" si="29"/>
        <v>6649.6701098658496</v>
      </c>
      <c r="T46">
        <f t="shared" si="8"/>
        <v>1649.6701098658496</v>
      </c>
      <c r="U46" s="14">
        <f t="shared" si="30"/>
        <v>3517.8464323200005</v>
      </c>
      <c r="X46" s="15">
        <f t="shared" si="31"/>
        <v>5864.296290786654</v>
      </c>
      <c r="Y46" s="21">
        <f t="shared" si="32"/>
        <v>1019.248709213346</v>
      </c>
      <c r="Z46" s="15">
        <f t="shared" si="33"/>
        <v>2402.9009693466542</v>
      </c>
      <c r="AA46" s="15">
        <f t="shared" si="34"/>
        <v>15.117477792347287</v>
      </c>
      <c r="AB46" s="14">
        <f t="shared" si="35"/>
        <v>5994.5425817681971</v>
      </c>
      <c r="AC46" s="15">
        <f t="shared" si="36"/>
        <v>2533.1472603281973</v>
      </c>
      <c r="AD46" s="15">
        <f t="shared" si="37"/>
        <v>15.453237671080316</v>
      </c>
      <c r="AE46" s="3">
        <f t="shared" si="38"/>
        <v>5998.7753472324712</v>
      </c>
      <c r="AF46" s="15">
        <f t="shared" si="46"/>
        <v>2537.3800257924713</v>
      </c>
      <c r="AG46" s="15">
        <f t="shared" si="39"/>
        <v>15.46414925104378</v>
      </c>
      <c r="AH46" s="3">
        <f t="shared" si="40"/>
        <v>5985.5003975730906</v>
      </c>
      <c r="AI46" s="15">
        <f t="shared" si="41"/>
        <v>2524.1050761330907</v>
      </c>
      <c r="AJ46" s="15">
        <f t="shared" si="42"/>
        <v>15.429927965706357</v>
      </c>
      <c r="AK46">
        <f t="shared" si="43"/>
        <v>6005.0893526076406</v>
      </c>
      <c r="AL46" s="15">
        <f t="shared" si="44"/>
        <v>2543.6940311676408</v>
      </c>
      <c r="AM46" s="15">
        <f t="shared" si="45"/>
        <v>15.480426026859124</v>
      </c>
      <c r="AP46" s="3"/>
      <c r="AQ46" s="3"/>
    </row>
    <row r="47" spans="1:43">
      <c r="I47" s="14">
        <v>7659.2706200000002</v>
      </c>
      <c r="J47" s="14">
        <f t="shared" si="3"/>
        <v>2334.4317647058824</v>
      </c>
      <c r="K47" s="14">
        <v>8116.5</v>
      </c>
      <c r="L47" s="14">
        <v>149.61189999999999</v>
      </c>
      <c r="M47" s="14">
        <f t="shared" si="4"/>
        <v>0.30672531541302395</v>
      </c>
      <c r="N47" s="14">
        <f t="shared" si="5"/>
        <v>0.44242970677020754</v>
      </c>
      <c r="O47" s="14">
        <f t="shared" si="6"/>
        <v>3553.9015676800004</v>
      </c>
      <c r="P47" s="14">
        <v>7081.0730000000003</v>
      </c>
      <c r="Q47" s="14">
        <f t="shared" si="7"/>
        <v>3527.1714323199999</v>
      </c>
      <c r="R47" s="14">
        <f t="shared" si="28"/>
        <v>17.77904026705232</v>
      </c>
      <c r="S47">
        <f t="shared" si="29"/>
        <v>6683.9602999494027</v>
      </c>
      <c r="T47">
        <f t="shared" si="8"/>
        <v>1683.9602999494027</v>
      </c>
      <c r="U47" s="14">
        <f t="shared" si="30"/>
        <v>3527.1714323199999</v>
      </c>
      <c r="X47" s="15">
        <f t="shared" si="31"/>
        <v>5972.0888254604288</v>
      </c>
      <c r="Y47" s="21">
        <f t="shared" si="32"/>
        <v>1037.6801745395715</v>
      </c>
      <c r="Z47" s="15">
        <f t="shared" si="33"/>
        <v>2451.5951789004289</v>
      </c>
      <c r="AA47" s="15">
        <f t="shared" si="34"/>
        <v>15.136913549922895</v>
      </c>
      <c r="AB47" s="14">
        <f t="shared" si="35"/>
        <v>6109.1767547504805</v>
      </c>
      <c r="AC47" s="15">
        <f t="shared" si="36"/>
        <v>2588.6831081904807</v>
      </c>
      <c r="AD47" s="15">
        <f t="shared" si="37"/>
        <v>15.484377928810709</v>
      </c>
      <c r="AE47" s="3">
        <f t="shared" si="38"/>
        <v>6128.3218235163395</v>
      </c>
      <c r="AF47" s="15">
        <f t="shared" si="46"/>
        <v>2607.8281769563396</v>
      </c>
      <c r="AG47" s="15">
        <f t="shared" si="39"/>
        <v>15.532903203515373</v>
      </c>
      <c r="AH47" s="3">
        <f t="shared" si="40"/>
        <v>6092.8787814868438</v>
      </c>
      <c r="AI47" s="15">
        <f t="shared" si="41"/>
        <v>2572.3851349268439</v>
      </c>
      <c r="AJ47" s="15">
        <f t="shared" si="42"/>
        <v>15.44306892964129</v>
      </c>
      <c r="AK47">
        <f t="shared" si="43"/>
        <v>6113.0419407411191</v>
      </c>
      <c r="AL47" s="15">
        <f t="shared" si="44"/>
        <v>2592.5482941811192</v>
      </c>
      <c r="AM47" s="15">
        <f t="shared" si="45"/>
        <v>15.494174666251254</v>
      </c>
      <c r="AP47" s="3"/>
      <c r="AQ47" s="3"/>
    </row>
    <row r="48" spans="1:43">
      <c r="I48" s="14">
        <v>7705.7706200000002</v>
      </c>
      <c r="J48" s="14">
        <f t="shared" si="3"/>
        <v>2348.6042730874733</v>
      </c>
      <c r="K48" s="14">
        <v>8163</v>
      </c>
      <c r="L48" s="14">
        <v>148.82230000000001</v>
      </c>
      <c r="M48" s="14">
        <f t="shared" si="4"/>
        <v>0.30504815123914542</v>
      </c>
      <c r="N48" s="14">
        <f t="shared" si="5"/>
        <v>0.4389486146170653</v>
      </c>
      <c r="O48" s="14">
        <f t="shared" si="6"/>
        <v>3575.4775676800004</v>
      </c>
      <c r="P48" s="14">
        <v>7127.0890000000009</v>
      </c>
      <c r="Q48" s="14">
        <f t="shared" si="7"/>
        <v>3551.6114323200004</v>
      </c>
      <c r="R48" s="14">
        <f t="shared" si="28"/>
        <v>17.786592750428103</v>
      </c>
      <c r="S48">
        <f t="shared" si="29"/>
        <v>6719.4230972105652</v>
      </c>
      <c r="T48">
        <f t="shared" si="8"/>
        <v>1719.4230972105652</v>
      </c>
      <c r="U48" s="14">
        <f t="shared" si="30"/>
        <v>3551.6114323200004</v>
      </c>
      <c r="X48" s="15">
        <f t="shared" si="31"/>
        <v>5992.5069863373838</v>
      </c>
      <c r="Y48" s="21">
        <f t="shared" si="32"/>
        <v>1041.9800136626163</v>
      </c>
      <c r="Z48" s="15">
        <f t="shared" si="33"/>
        <v>2460.4134186573833</v>
      </c>
      <c r="AA48" s="15">
        <f t="shared" si="34"/>
        <v>15.138783776978572</v>
      </c>
      <c r="AB48" s="14">
        <f t="shared" si="35"/>
        <v>6131.200207507768</v>
      </c>
      <c r="AC48" s="15">
        <f t="shared" si="36"/>
        <v>2599.1066398277676</v>
      </c>
      <c r="AD48" s="15">
        <f t="shared" si="37"/>
        <v>15.489162456789575</v>
      </c>
      <c r="AE48" s="3">
        <f t="shared" si="38"/>
        <v>6153.356000792287</v>
      </c>
      <c r="AF48" s="15">
        <f t="shared" si="46"/>
        <v>2621.2624331122865</v>
      </c>
      <c r="AG48" s="15">
        <f t="shared" si="39"/>
        <v>15.545134317098874</v>
      </c>
      <c r="AH48" s="3">
        <f t="shared" si="40"/>
        <v>6113.1652444517931</v>
      </c>
      <c r="AI48" s="15">
        <f t="shared" si="41"/>
        <v>2581.0716767717927</v>
      </c>
      <c r="AJ48" s="15">
        <f t="shared" si="42"/>
        <v>15.443600990319418</v>
      </c>
      <c r="AK48">
        <f t="shared" si="43"/>
        <v>6133.4589878373763</v>
      </c>
      <c r="AL48" s="15">
        <f t="shared" si="44"/>
        <v>2601.3654201573759</v>
      </c>
      <c r="AM48" s="15">
        <f t="shared" si="45"/>
        <v>15.49486878088525</v>
      </c>
      <c r="AP48" s="3"/>
      <c r="AQ48" s="3"/>
    </row>
    <row r="49" spans="9:43">
      <c r="I49" s="14">
        <v>7721.2706200000002</v>
      </c>
      <c r="J49" s="14">
        <f t="shared" si="3"/>
        <v>2353.3284425480037</v>
      </c>
      <c r="K49" s="14">
        <v>8178.5</v>
      </c>
      <c r="L49" s="14">
        <v>148.5309</v>
      </c>
      <c r="M49" s="14">
        <f t="shared" si="4"/>
        <v>0.30442591970412392</v>
      </c>
      <c r="N49" s="14">
        <f t="shared" si="5"/>
        <v>0.43766139125631359</v>
      </c>
      <c r="O49" s="14">
        <f t="shared" si="6"/>
        <v>3582.6695676800005</v>
      </c>
      <c r="P49" s="14">
        <v>7142.5700000000006</v>
      </c>
      <c r="Q49" s="14">
        <f t="shared" si="7"/>
        <v>3559.9004323200002</v>
      </c>
      <c r="R49" s="14">
        <f t="shared" si="28"/>
        <v>17.789444528576229</v>
      </c>
      <c r="S49">
        <f t="shared" si="29"/>
        <v>6732.6058079497261</v>
      </c>
      <c r="T49">
        <f t="shared" si="8"/>
        <v>1732.6058079497261</v>
      </c>
      <c r="U49" s="14">
        <f t="shared" si="30"/>
        <v>3559.9004323200002</v>
      </c>
      <c r="X49" s="15">
        <f t="shared" si="31"/>
        <v>6014.9406737534373</v>
      </c>
      <c r="Y49" s="21">
        <f t="shared" si="32"/>
        <v>1048.6873262465633</v>
      </c>
      <c r="Z49" s="15">
        <f t="shared" si="33"/>
        <v>2469.1591060734372</v>
      </c>
      <c r="AA49" s="15">
        <f t="shared" si="34"/>
        <v>15.136797711643423</v>
      </c>
      <c r="AB49" s="14">
        <f t="shared" si="35"/>
        <v>6156.1448957794737</v>
      </c>
      <c r="AC49" s="15">
        <f t="shared" si="36"/>
        <v>2610.3633280994736</v>
      </c>
      <c r="AD49" s="15">
        <f t="shared" si="37"/>
        <v>15.492142819894397</v>
      </c>
      <c r="AE49" s="3">
        <f t="shared" si="38"/>
        <v>6181.9522524882614</v>
      </c>
      <c r="AF49" s="15">
        <f t="shared" si="46"/>
        <v>2636.1706848082613</v>
      </c>
      <c r="AG49" s="15">
        <f t="shared" si="39"/>
        <v>15.557087889041584</v>
      </c>
      <c r="AH49" s="3">
        <f t="shared" si="40"/>
        <v>6135.3669694442451</v>
      </c>
      <c r="AI49" s="15">
        <f t="shared" si="41"/>
        <v>2589.585401764245</v>
      </c>
      <c r="AJ49" s="15">
        <f t="shared" si="42"/>
        <v>15.439854479100585</v>
      </c>
      <c r="AK49">
        <f t="shared" si="43"/>
        <v>6155.8617864185844</v>
      </c>
      <c r="AL49" s="15">
        <f t="shared" si="44"/>
        <v>2610.0802187385843</v>
      </c>
      <c r="AM49" s="15">
        <f t="shared" si="45"/>
        <v>15.491430365797427</v>
      </c>
      <c r="AP49" s="3"/>
      <c r="AQ49" s="3"/>
    </row>
    <row r="50" spans="9:43">
      <c r="I50" s="14">
        <v>7736.7706200000002</v>
      </c>
      <c r="J50" s="14">
        <f t="shared" si="3"/>
        <v>2358.0526120085337</v>
      </c>
      <c r="K50" s="14">
        <v>8194</v>
      </c>
      <c r="L50" s="14">
        <v>148.65450000000001</v>
      </c>
      <c r="M50" s="14">
        <f t="shared" si="4"/>
        <v>0.30469006192374393</v>
      </c>
      <c r="N50" s="14">
        <f t="shared" si="5"/>
        <v>0.43820754635945952</v>
      </c>
      <c r="O50" s="14">
        <f t="shared" si="6"/>
        <v>3589.8615676800005</v>
      </c>
      <c r="P50" s="14">
        <v>7157.9150000000009</v>
      </c>
      <c r="Q50" s="14">
        <f t="shared" si="7"/>
        <v>3568.0534323200004</v>
      </c>
      <c r="R50" s="14">
        <f t="shared" si="28"/>
        <v>17.791946834073457</v>
      </c>
      <c r="S50">
        <f t="shared" si="29"/>
        <v>6727.0079277788427</v>
      </c>
      <c r="T50">
        <f t="shared" si="8"/>
        <v>1727.0079277788427</v>
      </c>
      <c r="U50" s="14">
        <f t="shared" si="30"/>
        <v>3568.0534323200004</v>
      </c>
      <c r="X50" s="15">
        <f t="shared" si="31"/>
        <v>6008.7777762417436</v>
      </c>
      <c r="Y50" s="21">
        <f t="shared" si="32"/>
        <v>1072.2952237582567</v>
      </c>
      <c r="Z50" s="15">
        <f t="shared" si="33"/>
        <v>2454.8762085617432</v>
      </c>
      <c r="AA50" s="15">
        <f t="shared" si="34"/>
        <v>15.086739261065524</v>
      </c>
      <c r="AB50" s="14">
        <f t="shared" si="35"/>
        <v>6158.8863816392486</v>
      </c>
      <c r="AC50" s="15">
        <f t="shared" si="36"/>
        <v>2604.9848139592482</v>
      </c>
      <c r="AD50" s="15">
        <f t="shared" si="37"/>
        <v>15.463629449853764</v>
      </c>
      <c r="AE50" s="3">
        <f t="shared" si="38"/>
        <v>6187.6648812235717</v>
      </c>
      <c r="AF50" s="15">
        <f t="shared" si="46"/>
        <v>2633.7633135435713</v>
      </c>
      <c r="AG50" s="15">
        <f t="shared" si="39"/>
        <v>15.535886027767173</v>
      </c>
      <c r="AH50" s="3">
        <f t="shared" si="40"/>
        <v>6128.1301726656357</v>
      </c>
      <c r="AI50" s="15">
        <f t="shared" si="41"/>
        <v>2574.2286049856352</v>
      </c>
      <c r="AJ50" s="15">
        <f t="shared" si="42"/>
        <v>15.386407272112661</v>
      </c>
      <c r="AK50">
        <f t="shared" si="43"/>
        <v>6149.3063734857024</v>
      </c>
      <c r="AL50" s="15">
        <f t="shared" si="44"/>
        <v>2595.4048058057019</v>
      </c>
      <c r="AM50" s="15">
        <f t="shared" si="45"/>
        <v>15.43957612478275</v>
      </c>
      <c r="AP50" s="3"/>
      <c r="AQ50" s="3"/>
    </row>
    <row r="51" spans="9:43">
      <c r="I51" s="14">
        <v>7750.7706200000002</v>
      </c>
      <c r="J51" s="14">
        <f t="shared" si="3"/>
        <v>2362.3196037793355</v>
      </c>
      <c r="K51" s="14">
        <v>8208</v>
      </c>
      <c r="L51" s="14">
        <v>149.1413</v>
      </c>
      <c r="M51" s="14">
        <f t="shared" si="4"/>
        <v>0.30572728596907639</v>
      </c>
      <c r="N51" s="14">
        <f t="shared" si="5"/>
        <v>0.44035618826791312</v>
      </c>
      <c r="O51" s="14">
        <f t="shared" si="6"/>
        <v>3596.3575676800001</v>
      </c>
      <c r="P51" s="14">
        <v>7171.7220000000007</v>
      </c>
      <c r="Q51" s="14">
        <f t="shared" si="7"/>
        <v>3575.3644323200006</v>
      </c>
      <c r="R51" s="14">
        <f t="shared" si="28"/>
        <v>17.794066878117828</v>
      </c>
      <c r="S51">
        <f t="shared" si="29"/>
        <v>6705.0508477531039</v>
      </c>
      <c r="T51">
        <f t="shared" si="8"/>
        <v>1705.0508477531039</v>
      </c>
      <c r="U51" s="14">
        <f t="shared" si="30"/>
        <v>3575.3644323200006</v>
      </c>
      <c r="X51" s="15">
        <f t="shared" si="31"/>
        <v>6030.3162229389882</v>
      </c>
      <c r="Y51" s="21">
        <f t="shared" si="32"/>
        <v>1096.7727770610127</v>
      </c>
      <c r="Z51" s="15">
        <f t="shared" si="33"/>
        <v>2454.8386552589877</v>
      </c>
      <c r="AA51" s="15">
        <f t="shared" si="34"/>
        <v>15.049451299642191</v>
      </c>
      <c r="AB51" s="14">
        <f t="shared" si="35"/>
        <v>6189.7647831594504</v>
      </c>
      <c r="AC51" s="15">
        <f t="shared" si="36"/>
        <v>2614.28721547945</v>
      </c>
      <c r="AD51" s="15">
        <f t="shared" si="37"/>
        <v>15.44737625964809</v>
      </c>
      <c r="AE51" s="3">
        <f t="shared" si="38"/>
        <v>6224.8187347455723</v>
      </c>
      <c r="AF51" s="15">
        <f t="shared" si="46"/>
        <v>2649.3411670655719</v>
      </c>
      <c r="AG51" s="15">
        <f t="shared" si="39"/>
        <v>15.534858029716567</v>
      </c>
      <c r="AH51" s="3">
        <f t="shared" si="40"/>
        <v>6148.1309909478568</v>
      </c>
      <c r="AI51" s="15">
        <f t="shared" si="41"/>
        <v>2572.6534232678564</v>
      </c>
      <c r="AJ51" s="15">
        <f t="shared" si="42"/>
        <v>15.343473627490198</v>
      </c>
      <c r="AK51">
        <f t="shared" si="43"/>
        <v>6169.9679946131455</v>
      </c>
      <c r="AL51" s="15">
        <f t="shared" si="44"/>
        <v>2594.490426933145</v>
      </c>
      <c r="AM51" s="15">
        <f t="shared" si="45"/>
        <v>15.397970756834884</v>
      </c>
      <c r="AP51" s="3"/>
      <c r="AQ51" s="3"/>
    </row>
    <row r="52" spans="9:43">
      <c r="I52" s="14">
        <v>7776.7706200000002</v>
      </c>
      <c r="J52" s="14">
        <f t="shared" si="3"/>
        <v>2370.244017067967</v>
      </c>
      <c r="K52" s="14">
        <v>8234</v>
      </c>
      <c r="L52" s="14">
        <v>148.73240000000001</v>
      </c>
      <c r="M52" s="14">
        <f t="shared" si="4"/>
        <v>0.30485637561630941</v>
      </c>
      <c r="N52" s="14">
        <f t="shared" si="5"/>
        <v>0.43855163871580194</v>
      </c>
      <c r="O52" s="14">
        <f t="shared" si="6"/>
        <v>3608.4215676800004</v>
      </c>
      <c r="P52" s="14">
        <v>7197.3310000000001</v>
      </c>
      <c r="Q52" s="14">
        <f t="shared" si="7"/>
        <v>3588.9094323199997</v>
      </c>
      <c r="R52" s="14">
        <f t="shared" si="28"/>
        <v>17.797903307383592</v>
      </c>
      <c r="S52">
        <f t="shared" si="29"/>
        <v>6723.4845938074013</v>
      </c>
      <c r="T52">
        <f t="shared" si="8"/>
        <v>1723.4845938074013</v>
      </c>
      <c r="U52" s="14">
        <f t="shared" si="30"/>
        <v>3588.9094323199997</v>
      </c>
      <c r="X52" s="15">
        <f t="shared" si="31"/>
        <v>6036.6817561773423</v>
      </c>
      <c r="Y52" s="21">
        <f t="shared" si="32"/>
        <v>1105.8882438226583</v>
      </c>
      <c r="Z52" s="15">
        <f t="shared" si="33"/>
        <v>2454.0121884973419</v>
      </c>
      <c r="AA52" s="15">
        <f t="shared" si="34"/>
        <v>15.03509454414657</v>
      </c>
      <c r="AB52" s="14">
        <f t="shared" si="35"/>
        <v>6199.6360962210319</v>
      </c>
      <c r="AC52" s="15">
        <f t="shared" si="36"/>
        <v>2616.9665285410315</v>
      </c>
      <c r="AD52" s="15">
        <f t="shared" si="37"/>
        <v>15.440952266632728</v>
      </c>
      <c r="AE52" s="3">
        <f t="shared" si="38"/>
        <v>6236.7668746811351</v>
      </c>
      <c r="AF52" s="15">
        <f t="shared" si="46"/>
        <v>2654.0973070011346</v>
      </c>
      <c r="AG52" s="15">
        <f t="shared" si="39"/>
        <v>15.533431013598998</v>
      </c>
      <c r="AH52" s="3">
        <f t="shared" si="40"/>
        <v>6153.8133643738147</v>
      </c>
      <c r="AI52" s="15">
        <f t="shared" si="41"/>
        <v>2571.1437966938142</v>
      </c>
      <c r="AJ52" s="15">
        <f t="shared" si="42"/>
        <v>15.326825146234343</v>
      </c>
      <c r="AK52">
        <f t="shared" si="43"/>
        <v>6175.8839194526918</v>
      </c>
      <c r="AL52" s="15">
        <f t="shared" si="44"/>
        <v>2593.2143517726913</v>
      </c>
      <c r="AM52" s="15">
        <f t="shared" si="45"/>
        <v>15.381794564145624</v>
      </c>
      <c r="AP52" s="3"/>
      <c r="AQ52" s="3"/>
    </row>
    <row r="53" spans="9:43">
      <c r="I53" s="14">
        <v>7794.2706200000002</v>
      </c>
      <c r="J53" s="14">
        <f t="shared" si="3"/>
        <v>2375.5777567814689</v>
      </c>
      <c r="K53" s="14">
        <v>8251.5</v>
      </c>
      <c r="L53" s="14">
        <v>148.33510000000001</v>
      </c>
      <c r="M53" s="14">
        <f t="shared" si="4"/>
        <v>0.30400682481692642</v>
      </c>
      <c r="N53" s="14">
        <f t="shared" si="5"/>
        <v>0.43679569808563234</v>
      </c>
      <c r="O53" s="14">
        <f t="shared" si="6"/>
        <v>3616.5415676800003</v>
      </c>
      <c r="P53" s="14">
        <v>7214.6120000000001</v>
      </c>
      <c r="Q53" s="14">
        <f t="shared" si="7"/>
        <v>3598.0704323199998</v>
      </c>
      <c r="R53" s="14">
        <f t="shared" si="28"/>
        <v>17.800580096042196</v>
      </c>
      <c r="S53">
        <f t="shared" si="29"/>
        <v>6741.4927417718391</v>
      </c>
      <c r="T53">
        <f t="shared" si="8"/>
        <v>1741.4927417718391</v>
      </c>
      <c r="U53" s="14">
        <f t="shared" si="30"/>
        <v>3598.0704323199998</v>
      </c>
      <c r="X53" s="15">
        <f t="shared" si="31"/>
        <v>6055.8986178492523</v>
      </c>
      <c r="Y53" s="21">
        <f t="shared" si="32"/>
        <v>1102.0163821507485</v>
      </c>
      <c r="Z53" s="15">
        <f t="shared" si="33"/>
        <v>2466.0370501692519</v>
      </c>
      <c r="AA53" s="15">
        <f t="shared" si="34"/>
        <v>15.052738994709051</v>
      </c>
      <c r="AB53" s="14">
        <f t="shared" si="35"/>
        <v>6217.3620379083923</v>
      </c>
      <c r="AC53" s="15">
        <f t="shared" si="36"/>
        <v>2627.5004702283918</v>
      </c>
      <c r="AD53" s="15">
        <f t="shared" si="37"/>
        <v>15.454077734459366</v>
      </c>
      <c r="AE53" s="3">
        <f t="shared" si="38"/>
        <v>6256.1887049188781</v>
      </c>
      <c r="AF53" s="15">
        <f t="shared" si="46"/>
        <v>2666.3271372388776</v>
      </c>
      <c r="AG53" s="15">
        <f t="shared" si="39"/>
        <v>15.550586563524092</v>
      </c>
      <c r="AH53" s="3">
        <f t="shared" si="40"/>
        <v>6173.3277387470116</v>
      </c>
      <c r="AI53" s="15">
        <f t="shared" si="41"/>
        <v>2583.4661710670111</v>
      </c>
      <c r="AJ53" s="15">
        <f t="shared" si="42"/>
        <v>15.344624645179183</v>
      </c>
      <c r="AK53">
        <f t="shared" si="43"/>
        <v>6195.2999445260011</v>
      </c>
      <c r="AL53" s="15">
        <f t="shared" si="44"/>
        <v>2605.4383768460007</v>
      </c>
      <c r="AM53" s="15">
        <f t="shared" si="45"/>
        <v>15.399239476040838</v>
      </c>
      <c r="AP53" s="3"/>
      <c r="AQ53" s="3"/>
    </row>
    <row r="54" spans="9:43">
      <c r="I54" s="14">
        <v>7820.7706200000002</v>
      </c>
      <c r="J54" s="14">
        <f t="shared" si="3"/>
        <v>2383.6545626333436</v>
      </c>
      <c r="K54" s="14">
        <v>8278</v>
      </c>
      <c r="L54" s="14">
        <v>147.88120000000001</v>
      </c>
      <c r="M54" s="14">
        <f t="shared" si="4"/>
        <v>0.30303218008493138</v>
      </c>
      <c r="N54" s="14">
        <f t="shared" si="5"/>
        <v>0.43478647281284577</v>
      </c>
      <c r="O54" s="14">
        <f t="shared" si="6"/>
        <v>3628.8375676800001</v>
      </c>
      <c r="P54" s="14">
        <v>7240.7720000000008</v>
      </c>
      <c r="Q54" s="14">
        <f t="shared" si="7"/>
        <v>3611.9344323200007</v>
      </c>
      <c r="R54" s="14">
        <f t="shared" si="28"/>
        <v>17.804590129331192</v>
      </c>
      <c r="S54">
        <f t="shared" si="29"/>
        <v>6762.1847807564445</v>
      </c>
      <c r="T54">
        <f t="shared" si="8"/>
        <v>1762.1847807564445</v>
      </c>
      <c r="U54" s="14">
        <f t="shared" si="30"/>
        <v>3611.9344323200007</v>
      </c>
      <c r="X54" s="15">
        <f t="shared" si="31"/>
        <v>6084.8771032619516</v>
      </c>
      <c r="Y54" s="21">
        <f t="shared" si="32"/>
        <v>1086.8448967380491</v>
      </c>
      <c r="Z54" s="15">
        <f t="shared" si="33"/>
        <v>2488.5195355819515</v>
      </c>
      <c r="AA54" s="15">
        <f t="shared" si="34"/>
        <v>15.09744941599396</v>
      </c>
      <c r="AB54" s="14">
        <f t="shared" si="35"/>
        <v>6240.5243909584169</v>
      </c>
      <c r="AC54" s="15">
        <f t="shared" si="36"/>
        <v>2644.1668232784168</v>
      </c>
      <c r="AD54" s="15">
        <f t="shared" si="37"/>
        <v>15.48363257349345</v>
      </c>
      <c r="AE54" s="3">
        <f t="shared" si="38"/>
        <v>6280.4379619558495</v>
      </c>
      <c r="AF54" s="15">
        <f t="shared" si="46"/>
        <v>2684.0803942758494</v>
      </c>
      <c r="AG54" s="15">
        <f t="shared" si="39"/>
        <v>15.582663845435226</v>
      </c>
      <c r="AH54" s="3">
        <f t="shared" si="40"/>
        <v>6203.3676370631983</v>
      </c>
      <c r="AI54" s="15">
        <f t="shared" si="41"/>
        <v>2607.0100693831982</v>
      </c>
      <c r="AJ54" s="15">
        <f t="shared" si="42"/>
        <v>15.391441358638039</v>
      </c>
      <c r="AK54">
        <f t="shared" si="43"/>
        <v>6224.9424343359624</v>
      </c>
      <c r="AL54" s="15">
        <f t="shared" si="44"/>
        <v>2628.5848666559623</v>
      </c>
      <c r="AM54" s="15">
        <f t="shared" si="45"/>
        <v>15.444971512979407</v>
      </c>
      <c r="AP54" s="3"/>
      <c r="AQ54" s="3"/>
    </row>
    <row r="55" spans="9:43">
      <c r="I55" s="14">
        <v>7854.2706200000002</v>
      </c>
      <c r="J55" s="14">
        <f t="shared" si="3"/>
        <v>2393.8648643706188</v>
      </c>
      <c r="K55" s="14">
        <v>8311.5</v>
      </c>
      <c r="L55" s="14">
        <v>147.3092</v>
      </c>
      <c r="M55" s="14">
        <f t="shared" si="4"/>
        <v>0.3017977193658069</v>
      </c>
      <c r="N55" s="14">
        <f t="shared" si="5"/>
        <v>0.43224969000627889</v>
      </c>
      <c r="O55" s="14">
        <f t="shared" si="6"/>
        <v>3644.3815676800004</v>
      </c>
      <c r="P55" s="14">
        <v>7273.3310000000001</v>
      </c>
      <c r="Q55" s="14">
        <f t="shared" si="7"/>
        <v>3628.9494323199997</v>
      </c>
      <c r="R55" s="14">
        <f t="shared" si="28"/>
        <v>17.808369072977015</v>
      </c>
      <c r="S55">
        <f t="shared" si="29"/>
        <v>6788.4422697292493</v>
      </c>
      <c r="T55">
        <f t="shared" si="8"/>
        <v>1788.4422697292493</v>
      </c>
      <c r="U55" s="14">
        <f t="shared" si="30"/>
        <v>3628.9494323199997</v>
      </c>
      <c r="X55" s="15">
        <f t="shared" si="31"/>
        <v>6097.7507632009701</v>
      </c>
      <c r="Y55" s="21">
        <f t="shared" si="32"/>
        <v>1099.58023679903</v>
      </c>
      <c r="Z55" s="15">
        <f t="shared" si="33"/>
        <v>2489.3291955209697</v>
      </c>
      <c r="AA55" s="15">
        <f t="shared" si="34"/>
        <v>15.078808863448875</v>
      </c>
      <c r="AB55" s="14">
        <f t="shared" si="35"/>
        <v>6258.2774801587893</v>
      </c>
      <c r="AC55" s="15">
        <f t="shared" si="36"/>
        <v>2649.8559124787889</v>
      </c>
      <c r="AD55" s="15">
        <f t="shared" si="37"/>
        <v>15.475766983989255</v>
      </c>
      <c r="AE55" s="3">
        <f t="shared" si="38"/>
        <v>6301.7589989879716</v>
      </c>
      <c r="AF55" s="15">
        <f t="shared" si="46"/>
        <v>2693.3374313079712</v>
      </c>
      <c r="AG55" s="15">
        <f t="shared" si="39"/>
        <v>15.583290157201652</v>
      </c>
      <c r="AH55" s="3">
        <f t="shared" si="40"/>
        <v>6215.3615239935243</v>
      </c>
      <c r="AI55" s="15">
        <f t="shared" si="41"/>
        <v>2606.9399563135239</v>
      </c>
      <c r="AJ55" s="15">
        <f t="shared" si="42"/>
        <v>15.369642361101505</v>
      </c>
      <c r="AK55">
        <f t="shared" si="43"/>
        <v>6237.2712016053565</v>
      </c>
      <c r="AL55" s="15">
        <f t="shared" si="44"/>
        <v>2628.8496339253561</v>
      </c>
      <c r="AM55" s="15">
        <f t="shared" si="45"/>
        <v>15.423821656680845</v>
      </c>
      <c r="AP55" s="3"/>
      <c r="AQ55" s="3"/>
    </row>
    <row r="56" spans="9:43">
      <c r="X56" s="15">
        <f t="shared" si="31"/>
        <v>6102.5736610991507</v>
      </c>
      <c r="Y56" s="21">
        <f t="shared" si="32"/>
        <v>1112.0383389008493</v>
      </c>
      <c r="Z56" s="15">
        <f t="shared" si="33"/>
        <v>2486.0320934191504</v>
      </c>
      <c r="AA56" s="15">
        <f t="shared" si="34"/>
        <v>15.056852848967191</v>
      </c>
      <c r="AB56" s="14">
        <f t="shared" si="35"/>
        <v>6267.9016765012266</v>
      </c>
      <c r="AC56" s="15">
        <f t="shared" si="36"/>
        <v>2651.3601088212263</v>
      </c>
      <c r="AD56" s="15">
        <f t="shared" si="37"/>
        <v>15.464765925967638</v>
      </c>
      <c r="AE56" s="3">
        <f t="shared" si="38"/>
        <v>6313.9068092460629</v>
      </c>
      <c r="AF56" s="15">
        <f t="shared" si="46"/>
        <v>2697.3652415660627</v>
      </c>
      <c r="AG56" s="15">
        <f t="shared" si="39"/>
        <v>15.578274185351999</v>
      </c>
      <c r="AH56" s="3">
        <f t="shared" si="40"/>
        <v>6219.2104187133127</v>
      </c>
      <c r="AI56" s="15">
        <f t="shared" si="41"/>
        <v>2602.6688510333124</v>
      </c>
      <c r="AJ56" s="15">
        <f t="shared" si="42"/>
        <v>15.344630202212738</v>
      </c>
      <c r="AK56">
        <f t="shared" si="43"/>
        <v>6241.4345665680867</v>
      </c>
      <c r="AL56" s="15">
        <f t="shared" si="44"/>
        <v>2624.8929988880864</v>
      </c>
      <c r="AM56" s="15">
        <f t="shared" si="45"/>
        <v>15.399463743358844</v>
      </c>
    </row>
    <row r="57" spans="9:43">
      <c r="X57" s="15">
        <f t="shared" si="31"/>
        <v>6114.3981859245514</v>
      </c>
      <c r="Y57" s="21">
        <f t="shared" si="32"/>
        <v>1126.3738140754494</v>
      </c>
      <c r="Z57" s="15">
        <f t="shared" si="33"/>
        <v>2485.5606182445513</v>
      </c>
      <c r="AA57" s="15">
        <f t="shared" si="34"/>
        <v>15.034909756571926</v>
      </c>
      <c r="AB57" s="14">
        <f t="shared" si="35"/>
        <v>6285.2850683390516</v>
      </c>
      <c r="AC57" s="15">
        <f t="shared" si="36"/>
        <v>2656.4475006590515</v>
      </c>
      <c r="AD57" s="15">
        <f t="shared" si="37"/>
        <v>15.455109550167053</v>
      </c>
      <c r="AE57" s="3">
        <f t="shared" si="38"/>
        <v>6334.9337690996717</v>
      </c>
      <c r="AF57" s="15">
        <f t="shared" si="46"/>
        <v>2706.0962014196716</v>
      </c>
      <c r="AG57" s="15">
        <f t="shared" si="39"/>
        <v>15.577192494844315</v>
      </c>
      <c r="AH57" s="3">
        <f t="shared" si="40"/>
        <v>6229.7752596738719</v>
      </c>
      <c r="AI57" s="15">
        <f t="shared" si="41"/>
        <v>2600.9376919938718</v>
      </c>
      <c r="AJ57" s="15">
        <f t="shared" si="42"/>
        <v>15.318614520156288</v>
      </c>
      <c r="AK57">
        <f t="shared" si="43"/>
        <v>6252.3446415034614</v>
      </c>
      <c r="AL57" s="15">
        <f t="shared" si="44"/>
        <v>2623.5070738234613</v>
      </c>
      <c r="AM57" s="15">
        <f t="shared" si="45"/>
        <v>15.374111170644415</v>
      </c>
    </row>
    <row r="58" spans="9:43">
      <c r="X58" s="15">
        <f t="shared" si="31"/>
        <v>6128.7339036078884</v>
      </c>
      <c r="Y58" s="21">
        <f t="shared" si="32"/>
        <v>1144.5970963921118</v>
      </c>
      <c r="Z58" s="15">
        <f t="shared" si="33"/>
        <v>2484.3523359278879</v>
      </c>
      <c r="AA58" s="15">
        <f t="shared" si="34"/>
        <v>15.005883178631141</v>
      </c>
      <c r="AB58" s="14">
        <f t="shared" si="35"/>
        <v>6306.7392254902561</v>
      </c>
      <c r="AC58" s="15">
        <f t="shared" si="36"/>
        <v>2662.3576578102557</v>
      </c>
      <c r="AD58" s="15">
        <f t="shared" si="37"/>
        <v>15.441719863230711</v>
      </c>
      <c r="AE58" s="3">
        <f t="shared" si="38"/>
        <v>6361.1061578535373</v>
      </c>
      <c r="AF58" s="15">
        <f t="shared" si="46"/>
        <v>2716.7245901735369</v>
      </c>
      <c r="AG58" s="15">
        <f t="shared" si="39"/>
        <v>15.574834442629186</v>
      </c>
      <c r="AH58" s="3">
        <f t="shared" si="40"/>
        <v>6242.2948537886041</v>
      </c>
      <c r="AI58" s="15">
        <f t="shared" si="41"/>
        <v>2597.9132861086036</v>
      </c>
      <c r="AJ58" s="15">
        <f t="shared" si="42"/>
        <v>15.283931202720261</v>
      </c>
      <c r="AK58">
        <f t="shared" si="43"/>
        <v>6265.2764068184224</v>
      </c>
      <c r="AL58" s="15">
        <f t="shared" si="44"/>
        <v>2620.894839138422</v>
      </c>
      <c r="AM58" s="15">
        <f t="shared" si="45"/>
        <v>15.340200328685405</v>
      </c>
    </row>
    <row r="59" spans="9:43">
      <c r="X59" s="15"/>
      <c r="Y59" s="15"/>
      <c r="Z59" s="15"/>
      <c r="AA59" s="15"/>
    </row>
    <row r="60" spans="9:43">
      <c r="X60" s="15"/>
      <c r="Y60" s="15"/>
      <c r="Z60" s="15"/>
      <c r="AA60" s="15"/>
    </row>
    <row r="61" spans="9:43">
      <c r="X61" s="15"/>
      <c r="Y61" s="15"/>
      <c r="Z61" s="15"/>
      <c r="AA61" s="15"/>
    </row>
    <row r="62" spans="9:43">
      <c r="X62" s="15"/>
      <c r="Y62" s="15"/>
      <c r="Z62" s="15"/>
      <c r="AA62" s="15"/>
    </row>
    <row r="63" spans="9:43">
      <c r="X63" s="15"/>
      <c r="Y63" s="15"/>
      <c r="Z63" s="15"/>
      <c r="AA63" s="15"/>
    </row>
    <row r="64" spans="9:43">
      <c r="X64" s="15"/>
      <c r="Y64" s="15"/>
      <c r="Z64" s="15"/>
      <c r="AA64" s="15"/>
    </row>
    <row r="65" spans="24:27">
      <c r="X65" s="15"/>
      <c r="Y65" s="15"/>
      <c r="Z65" s="15"/>
      <c r="AA65" s="15"/>
    </row>
    <row r="66" spans="24:27">
      <c r="X66" s="15"/>
      <c r="Y66" s="15"/>
      <c r="Z66" s="15"/>
      <c r="AA66" s="15"/>
    </row>
    <row r="67" spans="24:27">
      <c r="X67" s="15"/>
      <c r="Y67" s="15"/>
      <c r="Z67" s="15"/>
      <c r="AA67" s="15"/>
    </row>
    <row r="68" spans="24:27">
      <c r="X68" s="15"/>
      <c r="Y68" s="15"/>
      <c r="Z68" s="15"/>
      <c r="AA68" s="15"/>
    </row>
    <row r="69" spans="24:27">
      <c r="X69" s="15"/>
      <c r="Y69" s="15"/>
      <c r="Z69" s="15"/>
      <c r="AA69" s="15"/>
    </row>
    <row r="70" spans="24:27">
      <c r="X70" s="15"/>
      <c r="Y70" s="15"/>
      <c r="Z70" s="15"/>
      <c r="AA70" s="15"/>
    </row>
    <row r="71" spans="24:27">
      <c r="X71" s="15"/>
      <c r="Y71" s="15"/>
      <c r="Z71" s="15"/>
      <c r="AA71" s="15"/>
    </row>
    <row r="72" spans="24:27">
      <c r="X72" s="15"/>
      <c r="Y72" s="15"/>
      <c r="Z72" s="15"/>
      <c r="AA72" s="15"/>
    </row>
    <row r="73" spans="24:27">
      <c r="X73" s="15"/>
      <c r="Y73" s="15"/>
      <c r="Z73" s="15"/>
      <c r="AA73" s="15"/>
    </row>
    <row r="74" spans="24:27">
      <c r="X74" s="15"/>
      <c r="Y74" s="15"/>
      <c r="Z74" s="15"/>
      <c r="AA74" s="15"/>
    </row>
    <row r="75" spans="24:27">
      <c r="X75" s="15"/>
      <c r="Y75" s="15"/>
      <c r="Z75" s="15"/>
      <c r="AA75" s="15"/>
    </row>
    <row r="76" spans="24:27">
      <c r="X76" s="15"/>
      <c r="Y76" s="15"/>
      <c r="Z76" s="15"/>
      <c r="AA76" s="15"/>
    </row>
    <row r="77" spans="24:27">
      <c r="X77" s="15"/>
      <c r="Y77" s="15"/>
      <c r="Z77" s="15"/>
      <c r="AA77" s="15"/>
    </row>
    <row r="78" spans="24:27">
      <c r="X78" s="15"/>
      <c r="Y78" s="15"/>
      <c r="Z78" s="15"/>
      <c r="AA78" s="15"/>
    </row>
    <row r="79" spans="24:27">
      <c r="X79" s="15"/>
      <c r="Y79" s="15"/>
      <c r="Z79" s="15"/>
      <c r="AA79" s="15"/>
    </row>
    <row r="80" spans="24:27">
      <c r="X80" s="15"/>
      <c r="Y80" s="15"/>
      <c r="Z80" s="15"/>
      <c r="AA80" s="15"/>
    </row>
    <row r="81" spans="24:27">
      <c r="X81" s="15"/>
      <c r="Y81" s="15"/>
      <c r="Z81" s="15"/>
      <c r="AA81" s="15"/>
    </row>
    <row r="82" spans="24:27">
      <c r="X82" s="15"/>
      <c r="Y82" s="15"/>
      <c r="Z82" s="15"/>
      <c r="AA82" s="15"/>
    </row>
    <row r="83" spans="24:27">
      <c r="X83" s="15"/>
      <c r="Y83" s="15"/>
      <c r="Z83" s="15"/>
      <c r="AA83" s="15"/>
    </row>
    <row r="84" spans="24:27">
      <c r="X84" s="15"/>
      <c r="Y84" s="15"/>
      <c r="Z84" s="15"/>
      <c r="AA84" s="15"/>
    </row>
    <row r="85" spans="24:27">
      <c r="X85" s="15"/>
      <c r="Y85" s="15"/>
      <c r="Z85" s="15"/>
      <c r="AA85" s="15"/>
    </row>
    <row r="86" spans="24:27">
      <c r="X86" s="15"/>
      <c r="Y86" s="15"/>
      <c r="Z86" s="15"/>
      <c r="AA86" s="15"/>
    </row>
    <row r="87" spans="24:27">
      <c r="X87" s="15"/>
      <c r="Y87" s="15"/>
      <c r="Z87" s="15"/>
      <c r="AA87" s="15"/>
    </row>
    <row r="88" spans="24:27">
      <c r="X88" s="15"/>
      <c r="Y88" s="15"/>
      <c r="Z88" s="15"/>
      <c r="AA88" s="15"/>
    </row>
    <row r="89" spans="24:27">
      <c r="X89" s="15"/>
      <c r="Y89" s="15"/>
      <c r="Z89" s="15"/>
      <c r="AA89" s="15"/>
    </row>
    <row r="90" spans="24:27">
      <c r="X90" s="15"/>
      <c r="Y90" s="15"/>
      <c r="Z90" s="15"/>
      <c r="AA90" s="15"/>
    </row>
    <row r="91" spans="24:27">
      <c r="X91" s="15"/>
      <c r="Y91" s="15"/>
      <c r="Z91" s="15"/>
      <c r="AA91" s="15"/>
    </row>
    <row r="92" spans="24:27">
      <c r="X92" s="15"/>
      <c r="Y92" s="15"/>
      <c r="Z92" s="15"/>
      <c r="AA92" s="15"/>
    </row>
    <row r="93" spans="24:27">
      <c r="X93" s="15"/>
      <c r="Y93" s="15"/>
      <c r="Z93" s="15"/>
      <c r="AA93" s="15"/>
    </row>
    <row r="94" spans="24:27">
      <c r="X94" s="15"/>
      <c r="Y94" s="15"/>
      <c r="Z94" s="15"/>
      <c r="AA94" s="15"/>
    </row>
    <row r="95" spans="24:27">
      <c r="X95" s="15"/>
      <c r="Y95" s="15"/>
      <c r="Z95" s="15"/>
      <c r="AA95" s="15"/>
    </row>
    <row r="96" spans="24:27">
      <c r="X96" s="15"/>
      <c r="Y96" s="15"/>
      <c r="Z96" s="15"/>
      <c r="AA96" s="15"/>
    </row>
    <row r="97" spans="24:27">
      <c r="X97" s="15"/>
      <c r="Y97" s="15"/>
      <c r="Z97" s="15"/>
      <c r="AA97" s="15"/>
    </row>
    <row r="98" spans="24:27">
      <c r="X98" s="15"/>
      <c r="Y98" s="15"/>
      <c r="Z98" s="15"/>
      <c r="AA98" s="15"/>
    </row>
    <row r="99" spans="24:27">
      <c r="X99" s="15"/>
      <c r="Y99" s="15"/>
      <c r="Z99" s="15"/>
      <c r="AA99" s="15"/>
    </row>
    <row r="100" spans="24:27">
      <c r="X100" s="15"/>
      <c r="Y100" s="15"/>
      <c r="Z100" s="15"/>
      <c r="AA100" s="15"/>
    </row>
    <row r="101" spans="24:27">
      <c r="X101" s="15"/>
      <c r="Y101" s="15"/>
      <c r="Z101" s="15"/>
      <c r="AA101" s="15"/>
    </row>
    <row r="102" spans="24:27">
      <c r="X102" s="15"/>
      <c r="Y102" s="15"/>
      <c r="Z102" s="15"/>
      <c r="AA102" s="15"/>
    </row>
    <row r="103" spans="24:27">
      <c r="X103" s="15"/>
      <c r="Y103" s="15"/>
      <c r="Z103" s="15"/>
      <c r="AA103" s="15"/>
    </row>
    <row r="104" spans="24:27">
      <c r="X104" s="15"/>
      <c r="Y104" s="15"/>
      <c r="Z104" s="15"/>
      <c r="AA104" s="15"/>
    </row>
    <row r="105" spans="24:27">
      <c r="X105" s="15"/>
      <c r="Y105" s="15"/>
      <c r="Z105" s="15"/>
      <c r="AA105" s="15"/>
    </row>
  </sheetData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DA4971CF953B4DA641722AC59885C2" ma:contentTypeVersion="0" ma:contentTypeDescription="Create a new document." ma:contentTypeScope="" ma:versionID="b5911e1f9320b0f8bb0122ff599e31d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BEEBE54-C711-4379-AE2B-AA7B978A97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78DF169-736F-4CF5-BB03-D6FA46FD99B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01617EB-18C0-4BE1-923E-977E3C521A17}">
  <ds:schemaRefs>
    <ds:schemaRef ds:uri="http://schemas.microsoft.com/office/2006/documentManagement/types"/>
    <ds:schemaRef ds:uri="http://purl.org/dc/terms/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Deriving NCT</vt:lpstr>
      <vt:lpstr>Comparing NCT</vt:lpstr>
      <vt:lpstr>A20ST2-Prediction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Flemings</dc:creator>
  <cp:lastModifiedBy>Flemings, Peter B</cp:lastModifiedBy>
  <dcterms:created xsi:type="dcterms:W3CDTF">2012-08-27T16:29:15Z</dcterms:created>
  <dcterms:modified xsi:type="dcterms:W3CDTF">2021-02-27T13:54:33Z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0x01010005DA4971CF953B4DA641722AC59885C2</vt:lpwstr>
  </property>
</Properties>
</file>